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\\10.5.2.40\kinopark\РАБОЧАЯ\Управление закупок\Закупочная документация\Модернизация силовых щитов\"/>
    </mc:Choice>
  </mc:AlternateContent>
  <xr:revisionPtr revIDLastSave="0" documentId="13_ncr:1_{1E461E5C-E6C2-439F-82C7-894FD4DD92D4}" xr6:coauthVersionLast="40" xr6:coauthVersionMax="47" xr10:uidLastSave="{00000000-0000-0000-0000-000000000000}"/>
  <bookViews>
    <workbookView xWindow="0" yWindow="0" windowWidth="20550" windowHeight="17040" xr2:uid="{00000000-000D-0000-FFFF-FFFF00000000}"/>
  </bookViews>
  <sheets>
    <sheet name="Смета СН-2012 по гл. 1-5" sheetId="7" r:id="rId1"/>
    <sheet name="Source" sheetId="1" r:id="rId2"/>
    <sheet name="SourceObSm" sheetId="2" r:id="rId3"/>
    <sheet name="SmtRes" sheetId="3" r:id="rId4"/>
    <sheet name="EtalonRes" sheetId="4" r:id="rId5"/>
    <sheet name="SrcPoprs" sheetId="5" r:id="rId6"/>
    <sheet name="SrcKA" sheetId="6" r:id="rId7"/>
  </sheets>
  <definedNames>
    <definedName name="Print_Area" localSheetId="0">'Смета СН-2012 по гл. 1-5'!$A$1:$K$223</definedName>
    <definedName name="Print_Titles" localSheetId="0">'Смета СН-2012 по гл. 1-5'!$30:$30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1" i="7" l="1"/>
  <c r="H218" i="7"/>
  <c r="C221" i="7"/>
  <c r="C218" i="7"/>
  <c r="C215" i="7"/>
  <c r="C214" i="7"/>
  <c r="H207" i="7"/>
  <c r="G207" i="7"/>
  <c r="E207" i="7"/>
  <c r="E206" i="7"/>
  <c r="E205" i="7"/>
  <c r="E204" i="7"/>
  <c r="I203" i="7"/>
  <c r="H203" i="7"/>
  <c r="F203" i="7"/>
  <c r="D203" i="7"/>
  <c r="B203" i="7"/>
  <c r="I202" i="7"/>
  <c r="H202" i="7"/>
  <c r="F202" i="7"/>
  <c r="D202" i="7"/>
  <c r="B202" i="7"/>
  <c r="I201" i="7"/>
  <c r="H201" i="7"/>
  <c r="F201" i="7"/>
  <c r="D201" i="7"/>
  <c r="B201" i="7"/>
  <c r="I200" i="7"/>
  <c r="H200" i="7"/>
  <c r="F200" i="7"/>
  <c r="D200" i="7"/>
  <c r="B200" i="7"/>
  <c r="I199" i="7"/>
  <c r="H199" i="7"/>
  <c r="F199" i="7"/>
  <c r="D199" i="7"/>
  <c r="B199" i="7"/>
  <c r="I198" i="7"/>
  <c r="H198" i="7"/>
  <c r="G198" i="7"/>
  <c r="F198" i="7"/>
  <c r="I197" i="7"/>
  <c r="H197" i="7"/>
  <c r="G197" i="7"/>
  <c r="F197" i="7"/>
  <c r="I196" i="7"/>
  <c r="H196" i="7"/>
  <c r="G196" i="7"/>
  <c r="F196" i="7"/>
  <c r="D194" i="7"/>
  <c r="C194" i="7"/>
  <c r="B194" i="7"/>
  <c r="C193" i="7"/>
  <c r="H191" i="7"/>
  <c r="G191" i="7"/>
  <c r="E191" i="7"/>
  <c r="E190" i="7"/>
  <c r="E189" i="7"/>
  <c r="E188" i="7"/>
  <c r="I187" i="7"/>
  <c r="H187" i="7"/>
  <c r="F187" i="7"/>
  <c r="D187" i="7"/>
  <c r="B187" i="7"/>
  <c r="I186" i="7"/>
  <c r="H186" i="7"/>
  <c r="F186" i="7"/>
  <c r="D186" i="7"/>
  <c r="B186" i="7"/>
  <c r="I185" i="7"/>
  <c r="H185" i="7"/>
  <c r="F185" i="7"/>
  <c r="D185" i="7"/>
  <c r="B185" i="7"/>
  <c r="I184" i="7"/>
  <c r="H184" i="7"/>
  <c r="F184" i="7"/>
  <c r="D184" i="7"/>
  <c r="B184" i="7"/>
  <c r="I183" i="7"/>
  <c r="H183" i="7"/>
  <c r="G183" i="7"/>
  <c r="F183" i="7"/>
  <c r="I182" i="7"/>
  <c r="H182" i="7"/>
  <c r="G182" i="7"/>
  <c r="F182" i="7"/>
  <c r="I181" i="7"/>
  <c r="H181" i="7"/>
  <c r="G181" i="7"/>
  <c r="F181" i="7"/>
  <c r="D179" i="7"/>
  <c r="C179" i="7"/>
  <c r="B179" i="7"/>
  <c r="C178" i="7"/>
  <c r="H176" i="7"/>
  <c r="G176" i="7"/>
  <c r="E176" i="7"/>
  <c r="E175" i="7"/>
  <c r="E174" i="7"/>
  <c r="E173" i="7"/>
  <c r="I172" i="7"/>
  <c r="H172" i="7"/>
  <c r="F172" i="7"/>
  <c r="D172" i="7"/>
  <c r="B172" i="7"/>
  <c r="I171" i="7"/>
  <c r="H171" i="7"/>
  <c r="F171" i="7"/>
  <c r="D171" i="7"/>
  <c r="B171" i="7"/>
  <c r="I170" i="7"/>
  <c r="H170" i="7"/>
  <c r="F170" i="7"/>
  <c r="D170" i="7"/>
  <c r="B170" i="7"/>
  <c r="I169" i="7"/>
  <c r="H169" i="7"/>
  <c r="F169" i="7"/>
  <c r="D169" i="7"/>
  <c r="B169" i="7"/>
  <c r="I168" i="7"/>
  <c r="H168" i="7"/>
  <c r="F168" i="7"/>
  <c r="D168" i="7"/>
  <c r="B168" i="7"/>
  <c r="I167" i="7"/>
  <c r="H167" i="7"/>
  <c r="G167" i="7"/>
  <c r="F167" i="7"/>
  <c r="I166" i="7"/>
  <c r="H166" i="7"/>
  <c r="G166" i="7"/>
  <c r="F166" i="7"/>
  <c r="I165" i="7"/>
  <c r="H165" i="7"/>
  <c r="G165" i="7"/>
  <c r="F165" i="7"/>
  <c r="D163" i="7"/>
  <c r="C163" i="7"/>
  <c r="B163" i="7"/>
  <c r="C162" i="7"/>
  <c r="H160" i="7"/>
  <c r="G160" i="7"/>
  <c r="E160" i="7"/>
  <c r="E159" i="7"/>
  <c r="E158" i="7"/>
  <c r="E157" i="7"/>
  <c r="I156" i="7"/>
  <c r="H156" i="7"/>
  <c r="F156" i="7"/>
  <c r="D156" i="7"/>
  <c r="B156" i="7"/>
  <c r="I155" i="7"/>
  <c r="H155" i="7"/>
  <c r="F155" i="7"/>
  <c r="D155" i="7"/>
  <c r="B155" i="7"/>
  <c r="I154" i="7"/>
  <c r="H154" i="7"/>
  <c r="F154" i="7"/>
  <c r="D154" i="7"/>
  <c r="B154" i="7"/>
  <c r="I153" i="7"/>
  <c r="H153" i="7"/>
  <c r="F153" i="7"/>
  <c r="D153" i="7"/>
  <c r="B153" i="7"/>
  <c r="I152" i="7"/>
  <c r="H152" i="7"/>
  <c r="F152" i="7"/>
  <c r="D152" i="7"/>
  <c r="B152" i="7"/>
  <c r="I151" i="7"/>
  <c r="H151" i="7"/>
  <c r="G151" i="7"/>
  <c r="F151" i="7"/>
  <c r="I150" i="7"/>
  <c r="H150" i="7"/>
  <c r="G150" i="7"/>
  <c r="F150" i="7"/>
  <c r="I149" i="7"/>
  <c r="H149" i="7"/>
  <c r="G149" i="7"/>
  <c r="F149" i="7"/>
  <c r="D147" i="7"/>
  <c r="C147" i="7"/>
  <c r="B147" i="7"/>
  <c r="C146" i="7"/>
  <c r="H144" i="7"/>
  <c r="G144" i="7"/>
  <c r="E144" i="7"/>
  <c r="E143" i="7"/>
  <c r="E142" i="7"/>
  <c r="E141" i="7"/>
  <c r="I140" i="7"/>
  <c r="H140" i="7"/>
  <c r="F140" i="7"/>
  <c r="D140" i="7"/>
  <c r="B140" i="7"/>
  <c r="I139" i="7"/>
  <c r="H139" i="7"/>
  <c r="F139" i="7"/>
  <c r="D139" i="7"/>
  <c r="B139" i="7"/>
  <c r="I138" i="7"/>
  <c r="H138" i="7"/>
  <c r="F138" i="7"/>
  <c r="D138" i="7"/>
  <c r="B138" i="7"/>
  <c r="I137" i="7"/>
  <c r="H137" i="7"/>
  <c r="F137" i="7"/>
  <c r="D137" i="7"/>
  <c r="B137" i="7"/>
  <c r="I136" i="7"/>
  <c r="H136" i="7"/>
  <c r="F136" i="7"/>
  <c r="D136" i="7"/>
  <c r="B136" i="7"/>
  <c r="I135" i="7"/>
  <c r="H135" i="7"/>
  <c r="G135" i="7"/>
  <c r="F135" i="7"/>
  <c r="I134" i="7"/>
  <c r="H134" i="7"/>
  <c r="G134" i="7"/>
  <c r="F134" i="7"/>
  <c r="I133" i="7"/>
  <c r="H133" i="7"/>
  <c r="G133" i="7"/>
  <c r="F133" i="7"/>
  <c r="D131" i="7"/>
  <c r="C131" i="7"/>
  <c r="B131" i="7"/>
  <c r="C130" i="7"/>
  <c r="H128" i="7"/>
  <c r="G128" i="7"/>
  <c r="E128" i="7"/>
  <c r="E127" i="7"/>
  <c r="E126" i="7"/>
  <c r="E125" i="7"/>
  <c r="I124" i="7"/>
  <c r="H124" i="7"/>
  <c r="F124" i="7"/>
  <c r="D124" i="7"/>
  <c r="B124" i="7"/>
  <c r="I123" i="7"/>
  <c r="H123" i="7"/>
  <c r="F123" i="7"/>
  <c r="D123" i="7"/>
  <c r="B123" i="7"/>
  <c r="I122" i="7"/>
  <c r="H122" i="7"/>
  <c r="F122" i="7"/>
  <c r="D122" i="7"/>
  <c r="B122" i="7"/>
  <c r="I121" i="7"/>
  <c r="H121" i="7"/>
  <c r="F121" i="7"/>
  <c r="D121" i="7"/>
  <c r="B121" i="7"/>
  <c r="I120" i="7"/>
  <c r="H120" i="7"/>
  <c r="F120" i="7"/>
  <c r="D120" i="7"/>
  <c r="B120" i="7"/>
  <c r="I119" i="7"/>
  <c r="H119" i="7"/>
  <c r="G119" i="7"/>
  <c r="F119" i="7"/>
  <c r="I118" i="7"/>
  <c r="H118" i="7"/>
  <c r="G118" i="7"/>
  <c r="F118" i="7"/>
  <c r="I117" i="7"/>
  <c r="H117" i="7"/>
  <c r="G117" i="7"/>
  <c r="F117" i="7"/>
  <c r="D115" i="7"/>
  <c r="C115" i="7"/>
  <c r="B115" i="7"/>
  <c r="C114" i="7"/>
  <c r="H112" i="7"/>
  <c r="G112" i="7"/>
  <c r="E112" i="7"/>
  <c r="E111" i="7"/>
  <c r="E110" i="7"/>
  <c r="E109" i="7"/>
  <c r="I108" i="7"/>
  <c r="H108" i="7"/>
  <c r="F108" i="7"/>
  <c r="D108" i="7"/>
  <c r="B108" i="7"/>
  <c r="I107" i="7"/>
  <c r="H107" i="7"/>
  <c r="F107" i="7"/>
  <c r="D107" i="7"/>
  <c r="B107" i="7"/>
  <c r="I106" i="7"/>
  <c r="H106" i="7"/>
  <c r="F106" i="7"/>
  <c r="D106" i="7"/>
  <c r="B106" i="7"/>
  <c r="I105" i="7"/>
  <c r="H105" i="7"/>
  <c r="F105" i="7"/>
  <c r="D105" i="7"/>
  <c r="B105" i="7"/>
  <c r="I104" i="7"/>
  <c r="H104" i="7"/>
  <c r="F104" i="7"/>
  <c r="D104" i="7"/>
  <c r="B104" i="7"/>
  <c r="I103" i="7"/>
  <c r="H103" i="7"/>
  <c r="G103" i="7"/>
  <c r="F103" i="7"/>
  <c r="I102" i="7"/>
  <c r="H102" i="7"/>
  <c r="G102" i="7"/>
  <c r="F102" i="7"/>
  <c r="I101" i="7"/>
  <c r="H101" i="7"/>
  <c r="G101" i="7"/>
  <c r="F101" i="7"/>
  <c r="D99" i="7"/>
  <c r="C99" i="7"/>
  <c r="B99" i="7"/>
  <c r="C98" i="7"/>
  <c r="H96" i="7"/>
  <c r="G96" i="7"/>
  <c r="E96" i="7"/>
  <c r="E95" i="7"/>
  <c r="E94" i="7"/>
  <c r="E93" i="7"/>
  <c r="I92" i="7"/>
  <c r="H92" i="7"/>
  <c r="F92" i="7"/>
  <c r="D92" i="7"/>
  <c r="B92" i="7"/>
  <c r="I91" i="7"/>
  <c r="H91" i="7"/>
  <c r="F91" i="7"/>
  <c r="D91" i="7"/>
  <c r="B91" i="7"/>
  <c r="I90" i="7"/>
  <c r="H90" i="7"/>
  <c r="F90" i="7"/>
  <c r="D90" i="7"/>
  <c r="B90" i="7"/>
  <c r="I89" i="7"/>
  <c r="H89" i="7"/>
  <c r="F89" i="7"/>
  <c r="D89" i="7"/>
  <c r="B89" i="7"/>
  <c r="I88" i="7"/>
  <c r="H88" i="7"/>
  <c r="F88" i="7"/>
  <c r="D88" i="7"/>
  <c r="B88" i="7"/>
  <c r="I87" i="7"/>
  <c r="H87" i="7"/>
  <c r="G87" i="7"/>
  <c r="F87" i="7"/>
  <c r="I86" i="7"/>
  <c r="H86" i="7"/>
  <c r="G86" i="7"/>
  <c r="F86" i="7"/>
  <c r="I85" i="7"/>
  <c r="H85" i="7"/>
  <c r="G85" i="7"/>
  <c r="F85" i="7"/>
  <c r="D83" i="7"/>
  <c r="C83" i="7"/>
  <c r="B83" i="7"/>
  <c r="C82" i="7"/>
  <c r="H80" i="7"/>
  <c r="G80" i="7"/>
  <c r="E80" i="7"/>
  <c r="E79" i="7"/>
  <c r="E78" i="7"/>
  <c r="E77" i="7"/>
  <c r="I76" i="7"/>
  <c r="H76" i="7"/>
  <c r="F76" i="7"/>
  <c r="D76" i="7"/>
  <c r="B76" i="7"/>
  <c r="I75" i="7"/>
  <c r="H75" i="7"/>
  <c r="F75" i="7"/>
  <c r="D75" i="7"/>
  <c r="B75" i="7"/>
  <c r="I74" i="7"/>
  <c r="H74" i="7"/>
  <c r="F74" i="7"/>
  <c r="D74" i="7"/>
  <c r="B74" i="7"/>
  <c r="I73" i="7"/>
  <c r="H73" i="7"/>
  <c r="F73" i="7"/>
  <c r="D73" i="7"/>
  <c r="B73" i="7"/>
  <c r="I72" i="7"/>
  <c r="H72" i="7"/>
  <c r="F72" i="7"/>
  <c r="D72" i="7"/>
  <c r="B72" i="7"/>
  <c r="I71" i="7"/>
  <c r="H71" i="7"/>
  <c r="G71" i="7"/>
  <c r="F71" i="7"/>
  <c r="I70" i="7"/>
  <c r="H70" i="7"/>
  <c r="G70" i="7"/>
  <c r="F70" i="7"/>
  <c r="I69" i="7"/>
  <c r="H69" i="7"/>
  <c r="G69" i="7"/>
  <c r="F69" i="7"/>
  <c r="D67" i="7"/>
  <c r="C67" i="7"/>
  <c r="B67" i="7"/>
  <c r="C66" i="7"/>
  <c r="H64" i="7"/>
  <c r="G64" i="7"/>
  <c r="E64" i="7"/>
  <c r="E63" i="7"/>
  <c r="E62" i="7"/>
  <c r="E61" i="7"/>
  <c r="I60" i="7"/>
  <c r="H60" i="7"/>
  <c r="F60" i="7"/>
  <c r="D60" i="7"/>
  <c r="B60" i="7"/>
  <c r="I59" i="7"/>
  <c r="H59" i="7"/>
  <c r="F59" i="7"/>
  <c r="D59" i="7"/>
  <c r="B59" i="7"/>
  <c r="I58" i="7"/>
  <c r="H58" i="7"/>
  <c r="F58" i="7"/>
  <c r="D58" i="7"/>
  <c r="B58" i="7"/>
  <c r="I57" i="7"/>
  <c r="H57" i="7"/>
  <c r="F57" i="7"/>
  <c r="D57" i="7"/>
  <c r="B57" i="7"/>
  <c r="I56" i="7"/>
  <c r="H56" i="7"/>
  <c r="F56" i="7"/>
  <c r="D56" i="7"/>
  <c r="B56" i="7"/>
  <c r="I55" i="7"/>
  <c r="H55" i="7"/>
  <c r="G55" i="7"/>
  <c r="F55" i="7"/>
  <c r="I54" i="7"/>
  <c r="H54" i="7"/>
  <c r="G54" i="7"/>
  <c r="F54" i="7"/>
  <c r="I53" i="7"/>
  <c r="H53" i="7"/>
  <c r="G53" i="7"/>
  <c r="F53" i="7"/>
  <c r="D51" i="7"/>
  <c r="C51" i="7"/>
  <c r="B51" i="7"/>
  <c r="C50" i="7"/>
  <c r="H48" i="7"/>
  <c r="G48" i="7"/>
  <c r="E48" i="7"/>
  <c r="E47" i="7"/>
  <c r="E46" i="7"/>
  <c r="E45" i="7"/>
  <c r="I44" i="7"/>
  <c r="H44" i="7"/>
  <c r="F44" i="7"/>
  <c r="D44" i="7"/>
  <c r="B44" i="7"/>
  <c r="I43" i="7"/>
  <c r="H43" i="7"/>
  <c r="F43" i="7"/>
  <c r="D43" i="7"/>
  <c r="B43" i="7"/>
  <c r="I42" i="7"/>
  <c r="H42" i="7"/>
  <c r="F42" i="7"/>
  <c r="D42" i="7"/>
  <c r="B42" i="7"/>
  <c r="I41" i="7"/>
  <c r="H41" i="7"/>
  <c r="F41" i="7"/>
  <c r="D41" i="7"/>
  <c r="B41" i="7"/>
  <c r="I40" i="7"/>
  <c r="H40" i="7"/>
  <c r="F40" i="7"/>
  <c r="D40" i="7"/>
  <c r="B40" i="7"/>
  <c r="I39" i="7"/>
  <c r="H39" i="7"/>
  <c r="F39" i="7"/>
  <c r="D39" i="7"/>
  <c r="C39" i="7"/>
  <c r="B39" i="7"/>
  <c r="I38" i="7"/>
  <c r="H38" i="7"/>
  <c r="G38" i="7"/>
  <c r="F38" i="7"/>
  <c r="I37" i="7"/>
  <c r="H37" i="7"/>
  <c r="G37" i="7"/>
  <c r="F37" i="7"/>
  <c r="I36" i="7"/>
  <c r="H36" i="7"/>
  <c r="G36" i="7"/>
  <c r="F36" i="7"/>
  <c r="I35" i="7"/>
  <c r="H35" i="7"/>
  <c r="G35" i="7"/>
  <c r="F35" i="7"/>
  <c r="D33" i="7"/>
  <c r="C33" i="7"/>
  <c r="B33" i="7"/>
  <c r="A32" i="7"/>
  <c r="A18" i="7"/>
  <c r="A10" i="7"/>
  <c r="G6" i="7"/>
  <c r="B6" i="7"/>
  <c r="A1" i="7"/>
  <c r="A1" i="4" l="1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" i="3"/>
  <c r="Y1" i="3"/>
  <c r="CY1" i="3"/>
  <c r="CZ1" i="3"/>
  <c r="DA1" i="3"/>
  <c r="DB1" i="3"/>
  <c r="DC1" i="3"/>
  <c r="A2" i="3"/>
  <c r="Y2" i="3"/>
  <c r="CY2" i="3"/>
  <c r="CZ2" i="3"/>
  <c r="DB2" i="3" s="1"/>
  <c r="DA2" i="3"/>
  <c r="DC2" i="3"/>
  <c r="A3" i="3"/>
  <c r="Y3" i="3"/>
  <c r="CY3" i="3"/>
  <c r="CZ3" i="3"/>
  <c r="DB3" i="3" s="1"/>
  <c r="DA3" i="3"/>
  <c r="DC3" i="3"/>
  <c r="A4" i="3"/>
  <c r="Y4" i="3"/>
  <c r="CY4" i="3"/>
  <c r="CZ4" i="3"/>
  <c r="DB4" i="3" s="1"/>
  <c r="DA4" i="3"/>
  <c r="DC4" i="3"/>
  <c r="A5" i="3"/>
  <c r="Y5" i="3"/>
  <c r="CY5" i="3"/>
  <c r="CZ5" i="3"/>
  <c r="DB5" i="3" s="1"/>
  <c r="DA5" i="3"/>
  <c r="DC5" i="3"/>
  <c r="A6" i="3"/>
  <c r="Y6" i="3"/>
  <c r="CY6" i="3"/>
  <c r="CZ6" i="3"/>
  <c r="DB6" i="3" s="1"/>
  <c r="DA6" i="3"/>
  <c r="DC6" i="3"/>
  <c r="A7" i="3"/>
  <c r="Y7" i="3"/>
  <c r="CY7" i="3"/>
  <c r="CZ7" i="3"/>
  <c r="DB7" i="3" s="1"/>
  <c r="DA7" i="3"/>
  <c r="DC7" i="3"/>
  <c r="A8" i="3"/>
  <c r="Y8" i="3"/>
  <c r="CY8" i="3"/>
  <c r="CZ8" i="3"/>
  <c r="DB8" i="3" s="1"/>
  <c r="DA8" i="3"/>
  <c r="DC8" i="3"/>
  <c r="A9" i="3"/>
  <c r="Y9" i="3"/>
  <c r="CY9" i="3"/>
  <c r="CZ9" i="3"/>
  <c r="DA9" i="3"/>
  <c r="DB9" i="3"/>
  <c r="DC9" i="3"/>
  <c r="A10" i="3"/>
  <c r="Y10" i="3"/>
  <c r="CY10" i="3"/>
  <c r="CZ10" i="3"/>
  <c r="DA10" i="3"/>
  <c r="DB10" i="3"/>
  <c r="DC10" i="3"/>
  <c r="A11" i="3"/>
  <c r="Y11" i="3"/>
  <c r="CY11" i="3"/>
  <c r="CZ11" i="3"/>
  <c r="DB11" i="3" s="1"/>
  <c r="DA11" i="3"/>
  <c r="DC11" i="3"/>
  <c r="A12" i="3"/>
  <c r="Y12" i="3"/>
  <c r="CY12" i="3"/>
  <c r="CZ12" i="3"/>
  <c r="DA12" i="3"/>
  <c r="DB12" i="3"/>
  <c r="DC12" i="3"/>
  <c r="A13" i="3"/>
  <c r="Y13" i="3"/>
  <c r="CY13" i="3"/>
  <c r="CZ13" i="3"/>
  <c r="DB13" i="3" s="1"/>
  <c r="DA13" i="3"/>
  <c r="DC13" i="3"/>
  <c r="A14" i="3"/>
  <c r="Y14" i="3"/>
  <c r="CY14" i="3"/>
  <c r="CZ14" i="3"/>
  <c r="DB14" i="3" s="1"/>
  <c r="DA14" i="3"/>
  <c r="DC14" i="3"/>
  <c r="A15" i="3"/>
  <c r="Y15" i="3"/>
  <c r="CY15" i="3"/>
  <c r="CZ15" i="3"/>
  <c r="DA15" i="3"/>
  <c r="DB15" i="3"/>
  <c r="DC15" i="3"/>
  <c r="A16" i="3"/>
  <c r="Y16" i="3"/>
  <c r="CY16" i="3"/>
  <c r="CZ16" i="3"/>
  <c r="DB16" i="3" s="1"/>
  <c r="DA16" i="3"/>
  <c r="DC16" i="3"/>
  <c r="A17" i="3"/>
  <c r="Y17" i="3"/>
  <c r="CY17" i="3"/>
  <c r="CZ17" i="3"/>
  <c r="DB17" i="3" s="1"/>
  <c r="DA17" i="3"/>
  <c r="DC17" i="3"/>
  <c r="A18" i="3"/>
  <c r="Y18" i="3"/>
  <c r="CY18" i="3"/>
  <c r="CZ18" i="3"/>
  <c r="DB18" i="3" s="1"/>
  <c r="DA18" i="3"/>
  <c r="DC18" i="3"/>
  <c r="A19" i="3"/>
  <c r="Y19" i="3"/>
  <c r="CY19" i="3"/>
  <c r="CZ19" i="3"/>
  <c r="DA19" i="3"/>
  <c r="DB19" i="3"/>
  <c r="DC19" i="3"/>
  <c r="A20" i="3"/>
  <c r="Y20" i="3"/>
  <c r="CY20" i="3"/>
  <c r="CZ20" i="3"/>
  <c r="DA20" i="3"/>
  <c r="DB20" i="3"/>
  <c r="DC20" i="3"/>
  <c r="A21" i="3"/>
  <c r="Y21" i="3"/>
  <c r="CY21" i="3"/>
  <c r="CZ21" i="3"/>
  <c r="DB21" i="3" s="1"/>
  <c r="DA21" i="3"/>
  <c r="DC21" i="3"/>
  <c r="A22" i="3"/>
  <c r="Y22" i="3"/>
  <c r="CY22" i="3"/>
  <c r="CZ22" i="3"/>
  <c r="DB22" i="3" s="1"/>
  <c r="DA22" i="3"/>
  <c r="DC22" i="3"/>
  <c r="A23" i="3"/>
  <c r="Y23" i="3"/>
  <c r="CY23" i="3"/>
  <c r="CZ23" i="3"/>
  <c r="DB23" i="3" s="1"/>
  <c r="DA23" i="3"/>
  <c r="DC23" i="3"/>
  <c r="A24" i="3"/>
  <c r="Y24" i="3"/>
  <c r="CY24" i="3"/>
  <c r="CZ24" i="3"/>
  <c r="DA24" i="3"/>
  <c r="DB24" i="3"/>
  <c r="DC24" i="3"/>
  <c r="A25" i="3"/>
  <c r="Y25" i="3"/>
  <c r="CY25" i="3"/>
  <c r="CZ25" i="3"/>
  <c r="DB25" i="3" s="1"/>
  <c r="DA25" i="3"/>
  <c r="DC25" i="3"/>
  <c r="A26" i="3"/>
  <c r="Y26" i="3"/>
  <c r="CY26" i="3"/>
  <c r="CZ26" i="3"/>
  <c r="DB26" i="3" s="1"/>
  <c r="DA26" i="3"/>
  <c r="DC26" i="3"/>
  <c r="A27" i="3"/>
  <c r="Y27" i="3"/>
  <c r="CY27" i="3"/>
  <c r="CZ27" i="3"/>
  <c r="DB27" i="3" s="1"/>
  <c r="DA27" i="3"/>
  <c r="DC27" i="3"/>
  <c r="A28" i="3"/>
  <c r="Y28" i="3"/>
  <c r="CY28" i="3"/>
  <c r="CZ28" i="3"/>
  <c r="DB28" i="3" s="1"/>
  <c r="DA28" i="3"/>
  <c r="DC28" i="3"/>
  <c r="A29" i="3"/>
  <c r="Y29" i="3"/>
  <c r="CY29" i="3"/>
  <c r="CZ29" i="3"/>
  <c r="DA29" i="3"/>
  <c r="DB29" i="3"/>
  <c r="DC29" i="3"/>
  <c r="A30" i="3"/>
  <c r="Y30" i="3"/>
  <c r="CY30" i="3"/>
  <c r="CZ30" i="3"/>
  <c r="DA30" i="3"/>
  <c r="DB30" i="3"/>
  <c r="DC30" i="3"/>
  <c r="A31" i="3"/>
  <c r="Y31" i="3"/>
  <c r="CY31" i="3"/>
  <c r="CZ31" i="3"/>
  <c r="DB31" i="3" s="1"/>
  <c r="DA31" i="3"/>
  <c r="DC31" i="3"/>
  <c r="A32" i="3"/>
  <c r="Y32" i="3"/>
  <c r="CY32" i="3"/>
  <c r="CZ32" i="3"/>
  <c r="DB32" i="3" s="1"/>
  <c r="DA32" i="3"/>
  <c r="DC32" i="3"/>
  <c r="A33" i="3"/>
  <c r="Y33" i="3"/>
  <c r="CY33" i="3"/>
  <c r="CZ33" i="3"/>
  <c r="DB33" i="3" s="1"/>
  <c r="DA33" i="3"/>
  <c r="DC33" i="3"/>
  <c r="A34" i="3"/>
  <c r="Y34" i="3"/>
  <c r="CY34" i="3"/>
  <c r="CZ34" i="3"/>
  <c r="DB34" i="3" s="1"/>
  <c r="DA34" i="3"/>
  <c r="DC34" i="3"/>
  <c r="A35" i="3"/>
  <c r="Y35" i="3"/>
  <c r="CY35" i="3"/>
  <c r="CZ35" i="3"/>
  <c r="DB35" i="3" s="1"/>
  <c r="DA35" i="3"/>
  <c r="DC35" i="3"/>
  <c r="A36" i="3"/>
  <c r="Y36" i="3"/>
  <c r="CY36" i="3"/>
  <c r="CZ36" i="3"/>
  <c r="DA36" i="3"/>
  <c r="DB36" i="3"/>
  <c r="DC36" i="3"/>
  <c r="A37" i="3"/>
  <c r="Y37" i="3"/>
  <c r="CY37" i="3"/>
  <c r="CZ37" i="3"/>
  <c r="DB37" i="3" s="1"/>
  <c r="DA37" i="3"/>
  <c r="DC37" i="3"/>
  <c r="A38" i="3"/>
  <c r="Y38" i="3"/>
  <c r="CY38" i="3"/>
  <c r="CZ38" i="3"/>
  <c r="DB38" i="3" s="1"/>
  <c r="DA38" i="3"/>
  <c r="DC38" i="3"/>
  <c r="A39" i="3"/>
  <c r="Y39" i="3"/>
  <c r="CY39" i="3"/>
  <c r="CZ39" i="3"/>
  <c r="DB39" i="3" s="1"/>
  <c r="DA39" i="3"/>
  <c r="DC39" i="3"/>
  <c r="A40" i="3"/>
  <c r="Y40" i="3"/>
  <c r="CY40" i="3"/>
  <c r="CZ40" i="3"/>
  <c r="DB40" i="3" s="1"/>
  <c r="DA40" i="3"/>
  <c r="DC40" i="3"/>
  <c r="A41" i="3"/>
  <c r="Y41" i="3"/>
  <c r="CY41" i="3"/>
  <c r="CZ41" i="3"/>
  <c r="DA41" i="3"/>
  <c r="DB41" i="3"/>
  <c r="DC41" i="3"/>
  <c r="A42" i="3"/>
  <c r="Y42" i="3"/>
  <c r="CY42" i="3"/>
  <c r="CZ42" i="3"/>
  <c r="DB42" i="3" s="1"/>
  <c r="DA42" i="3"/>
  <c r="DC42" i="3"/>
  <c r="A43" i="3"/>
  <c r="Y43" i="3"/>
  <c r="CY43" i="3"/>
  <c r="CZ43" i="3"/>
  <c r="DA43" i="3"/>
  <c r="DB43" i="3"/>
  <c r="DC43" i="3"/>
  <c r="A44" i="3"/>
  <c r="Y44" i="3"/>
  <c r="CY44" i="3"/>
  <c r="CZ44" i="3"/>
  <c r="DA44" i="3"/>
  <c r="DB44" i="3"/>
  <c r="DC44" i="3"/>
  <c r="A45" i="3"/>
  <c r="Y45" i="3"/>
  <c r="CY45" i="3"/>
  <c r="CZ45" i="3"/>
  <c r="DB45" i="3" s="1"/>
  <c r="DA45" i="3"/>
  <c r="DC45" i="3"/>
  <c r="A46" i="3"/>
  <c r="Y46" i="3"/>
  <c r="CY46" i="3"/>
  <c r="CZ46" i="3"/>
  <c r="DA46" i="3"/>
  <c r="DB46" i="3"/>
  <c r="DC46" i="3"/>
  <c r="A47" i="3"/>
  <c r="Y47" i="3"/>
  <c r="CY47" i="3"/>
  <c r="CZ47" i="3"/>
  <c r="DA47" i="3"/>
  <c r="DB47" i="3"/>
  <c r="DC47" i="3"/>
  <c r="A48" i="3"/>
  <c r="Y48" i="3"/>
  <c r="CY48" i="3"/>
  <c r="CZ48" i="3"/>
  <c r="DB48" i="3" s="1"/>
  <c r="DA48" i="3"/>
  <c r="DC48" i="3"/>
  <c r="A49" i="3"/>
  <c r="Y49" i="3"/>
  <c r="CY49" i="3"/>
  <c r="CZ49" i="3"/>
  <c r="DB49" i="3" s="1"/>
  <c r="DA49" i="3"/>
  <c r="DC49" i="3"/>
  <c r="A50" i="3"/>
  <c r="Y50" i="3"/>
  <c r="CY50" i="3"/>
  <c r="CZ50" i="3"/>
  <c r="DB50" i="3" s="1"/>
  <c r="DA50" i="3"/>
  <c r="DC50" i="3"/>
  <c r="A51" i="3"/>
  <c r="Y51" i="3"/>
  <c r="CY51" i="3"/>
  <c r="CZ51" i="3"/>
  <c r="DA51" i="3"/>
  <c r="DB51" i="3"/>
  <c r="DC51" i="3"/>
  <c r="A52" i="3"/>
  <c r="Y52" i="3"/>
  <c r="CY52" i="3"/>
  <c r="CZ52" i="3"/>
  <c r="DB52" i="3" s="1"/>
  <c r="DA52" i="3"/>
  <c r="DC52" i="3"/>
  <c r="A53" i="3"/>
  <c r="Y53" i="3"/>
  <c r="CY53" i="3"/>
  <c r="CZ53" i="3"/>
  <c r="DA53" i="3"/>
  <c r="DB53" i="3"/>
  <c r="DC53" i="3"/>
  <c r="A54" i="3"/>
  <c r="Y54" i="3"/>
  <c r="CY54" i="3"/>
  <c r="CZ54" i="3"/>
  <c r="DA54" i="3"/>
  <c r="DB54" i="3"/>
  <c r="DC54" i="3"/>
  <c r="A55" i="3"/>
  <c r="Y55" i="3"/>
  <c r="CY55" i="3"/>
  <c r="CZ55" i="3"/>
  <c r="DB55" i="3" s="1"/>
  <c r="DA55" i="3"/>
  <c r="DC55" i="3"/>
  <c r="A56" i="3"/>
  <c r="Y56" i="3"/>
  <c r="CY56" i="3"/>
  <c r="CZ56" i="3"/>
  <c r="DB56" i="3" s="1"/>
  <c r="DA56" i="3"/>
  <c r="DC56" i="3"/>
  <c r="A57" i="3"/>
  <c r="Y57" i="3"/>
  <c r="CY57" i="3"/>
  <c r="CZ57" i="3"/>
  <c r="DB57" i="3" s="1"/>
  <c r="DA57" i="3"/>
  <c r="DC57" i="3"/>
  <c r="A58" i="3"/>
  <c r="Y58" i="3"/>
  <c r="CY58" i="3"/>
  <c r="CZ58" i="3"/>
  <c r="DA58" i="3"/>
  <c r="DB58" i="3"/>
  <c r="DC58" i="3"/>
  <c r="A59" i="3"/>
  <c r="Y59" i="3"/>
  <c r="CY59" i="3"/>
  <c r="CZ59" i="3"/>
  <c r="DB59" i="3" s="1"/>
  <c r="DA59" i="3"/>
  <c r="DC59" i="3"/>
  <c r="A60" i="3"/>
  <c r="Y60" i="3"/>
  <c r="CY60" i="3"/>
  <c r="CZ60" i="3"/>
  <c r="DB60" i="3" s="1"/>
  <c r="DA60" i="3"/>
  <c r="DC60" i="3"/>
  <c r="A61" i="3"/>
  <c r="Y61" i="3"/>
  <c r="CY61" i="3"/>
  <c r="CZ61" i="3"/>
  <c r="DA61" i="3"/>
  <c r="DB61" i="3"/>
  <c r="DC61" i="3"/>
  <c r="A62" i="3"/>
  <c r="Y62" i="3"/>
  <c r="CY62" i="3"/>
  <c r="CZ62" i="3"/>
  <c r="DB62" i="3" s="1"/>
  <c r="DA62" i="3"/>
  <c r="DC62" i="3"/>
  <c r="A63" i="3"/>
  <c r="Y63" i="3"/>
  <c r="CY63" i="3"/>
  <c r="CZ63" i="3"/>
  <c r="DA63" i="3"/>
  <c r="DB63" i="3"/>
  <c r="DC63" i="3"/>
  <c r="A64" i="3"/>
  <c r="Y64" i="3"/>
  <c r="CY64" i="3"/>
  <c r="CZ64" i="3"/>
  <c r="DB64" i="3" s="1"/>
  <c r="DA64" i="3"/>
  <c r="DC64" i="3"/>
  <c r="A65" i="3"/>
  <c r="Y65" i="3"/>
  <c r="CY65" i="3"/>
  <c r="CZ65" i="3"/>
  <c r="DB65" i="3" s="1"/>
  <c r="DA65" i="3"/>
  <c r="DC65" i="3"/>
  <c r="A66" i="3"/>
  <c r="Y66" i="3"/>
  <c r="CY66" i="3"/>
  <c r="CZ66" i="3"/>
  <c r="DA66" i="3"/>
  <c r="DB66" i="3"/>
  <c r="DC66" i="3"/>
  <c r="A67" i="3"/>
  <c r="Y67" i="3"/>
  <c r="CY67" i="3"/>
  <c r="CZ67" i="3"/>
  <c r="DB67" i="3" s="1"/>
  <c r="DA67" i="3"/>
  <c r="DC67" i="3"/>
  <c r="A68" i="3"/>
  <c r="Y68" i="3"/>
  <c r="CY68" i="3"/>
  <c r="CZ68" i="3"/>
  <c r="DB68" i="3" s="1"/>
  <c r="DA68" i="3"/>
  <c r="DC68" i="3"/>
  <c r="A69" i="3"/>
  <c r="Y69" i="3"/>
  <c r="CY69" i="3"/>
  <c r="CZ69" i="3"/>
  <c r="DA69" i="3"/>
  <c r="DB69" i="3"/>
  <c r="DC69" i="3"/>
  <c r="A70" i="3"/>
  <c r="Y70" i="3"/>
  <c r="CY70" i="3"/>
  <c r="CZ70" i="3"/>
  <c r="DA70" i="3"/>
  <c r="DB70" i="3"/>
  <c r="DC70" i="3"/>
  <c r="A71" i="3"/>
  <c r="Y71" i="3"/>
  <c r="CY71" i="3"/>
  <c r="CZ71" i="3"/>
  <c r="DA71" i="3"/>
  <c r="DB71" i="3"/>
  <c r="DC71" i="3"/>
  <c r="A72" i="3"/>
  <c r="Y72" i="3"/>
  <c r="CY72" i="3"/>
  <c r="CZ72" i="3"/>
  <c r="DB72" i="3" s="1"/>
  <c r="DA72" i="3"/>
  <c r="DC72" i="3"/>
  <c r="A73" i="3"/>
  <c r="Y73" i="3"/>
  <c r="CY73" i="3"/>
  <c r="CZ73" i="3"/>
  <c r="DA73" i="3"/>
  <c r="DB73" i="3"/>
  <c r="DC73" i="3"/>
  <c r="A74" i="3"/>
  <c r="Y74" i="3"/>
  <c r="CY74" i="3"/>
  <c r="CZ74" i="3"/>
  <c r="DB74" i="3" s="1"/>
  <c r="DA74" i="3"/>
  <c r="DC74" i="3"/>
  <c r="A75" i="3"/>
  <c r="Y75" i="3"/>
  <c r="CY75" i="3"/>
  <c r="CZ75" i="3"/>
  <c r="DA75" i="3"/>
  <c r="DB75" i="3"/>
  <c r="DC75" i="3"/>
  <c r="A76" i="3"/>
  <c r="Y76" i="3"/>
  <c r="CY76" i="3"/>
  <c r="CZ76" i="3"/>
  <c r="DB76" i="3" s="1"/>
  <c r="DA76" i="3"/>
  <c r="DC76" i="3"/>
  <c r="A77" i="3"/>
  <c r="Y77" i="3"/>
  <c r="CY77" i="3"/>
  <c r="CZ77" i="3"/>
  <c r="DB77" i="3" s="1"/>
  <c r="DA77" i="3"/>
  <c r="DC77" i="3"/>
  <c r="A78" i="3"/>
  <c r="Y78" i="3"/>
  <c r="CY78" i="3"/>
  <c r="CZ78" i="3"/>
  <c r="DA78" i="3"/>
  <c r="DB78" i="3"/>
  <c r="DC78" i="3"/>
  <c r="A79" i="3"/>
  <c r="Y79" i="3"/>
  <c r="CY79" i="3"/>
  <c r="CZ79" i="3"/>
  <c r="DA79" i="3"/>
  <c r="DB79" i="3"/>
  <c r="DC79" i="3"/>
  <c r="A80" i="3"/>
  <c r="Y80" i="3"/>
  <c r="CY80" i="3"/>
  <c r="CZ80" i="3"/>
  <c r="DA80" i="3"/>
  <c r="DB80" i="3"/>
  <c r="DC80" i="3"/>
  <c r="A81" i="3"/>
  <c r="Y81" i="3"/>
  <c r="CY81" i="3"/>
  <c r="CZ81" i="3"/>
  <c r="DA81" i="3"/>
  <c r="DB81" i="3"/>
  <c r="DC81" i="3"/>
  <c r="A82" i="3"/>
  <c r="Y82" i="3"/>
  <c r="CY82" i="3"/>
  <c r="CZ82" i="3"/>
  <c r="DA82" i="3"/>
  <c r="DB82" i="3"/>
  <c r="DC82" i="3"/>
  <c r="A83" i="3"/>
  <c r="Y83" i="3"/>
  <c r="CY83" i="3"/>
  <c r="CZ83" i="3"/>
  <c r="DA83" i="3"/>
  <c r="DB83" i="3"/>
  <c r="DC83" i="3"/>
  <c r="A84" i="3"/>
  <c r="Y84" i="3"/>
  <c r="CY84" i="3"/>
  <c r="CZ84" i="3"/>
  <c r="DB84" i="3" s="1"/>
  <c r="DA84" i="3"/>
  <c r="DC84" i="3"/>
  <c r="A85" i="3"/>
  <c r="Y85" i="3"/>
  <c r="CY85" i="3"/>
  <c r="CZ85" i="3"/>
  <c r="DB85" i="3" s="1"/>
  <c r="DA85" i="3"/>
  <c r="DC85" i="3"/>
  <c r="A86" i="3"/>
  <c r="Y86" i="3"/>
  <c r="CY86" i="3"/>
  <c r="CZ86" i="3"/>
  <c r="DB86" i="3" s="1"/>
  <c r="DA86" i="3"/>
  <c r="DC86" i="3"/>
  <c r="A87" i="3"/>
  <c r="Y87" i="3"/>
  <c r="CY87" i="3"/>
  <c r="CZ87" i="3"/>
  <c r="DB87" i="3" s="1"/>
  <c r="DA87" i="3"/>
  <c r="DC87" i="3"/>
  <c r="A88" i="3"/>
  <c r="Y88" i="3"/>
  <c r="CY88" i="3"/>
  <c r="CZ88" i="3"/>
  <c r="DA88" i="3"/>
  <c r="DB88" i="3"/>
  <c r="DC88" i="3"/>
  <c r="A89" i="3"/>
  <c r="Y89" i="3"/>
  <c r="CY89" i="3"/>
  <c r="CZ89" i="3"/>
  <c r="DB89" i="3" s="1"/>
  <c r="DA89" i="3"/>
  <c r="DC89" i="3"/>
  <c r="A90" i="3"/>
  <c r="Y90" i="3"/>
  <c r="CY90" i="3"/>
  <c r="CZ90" i="3"/>
  <c r="DB90" i="3" s="1"/>
  <c r="DA90" i="3"/>
  <c r="DC90" i="3"/>
  <c r="A91" i="3"/>
  <c r="Y91" i="3"/>
  <c r="CY91" i="3"/>
  <c r="CZ91" i="3"/>
  <c r="DB91" i="3" s="1"/>
  <c r="DA91" i="3"/>
  <c r="DC91" i="3"/>
  <c r="A92" i="3"/>
  <c r="Y92" i="3"/>
  <c r="CY92" i="3"/>
  <c r="CZ92" i="3"/>
  <c r="DB92" i="3" s="1"/>
  <c r="DA92" i="3"/>
  <c r="DC92" i="3"/>
  <c r="A93" i="3"/>
  <c r="Y93" i="3"/>
  <c r="CY93" i="3"/>
  <c r="CZ93" i="3"/>
  <c r="DB93" i="3" s="1"/>
  <c r="DA93" i="3"/>
  <c r="DC93" i="3"/>
  <c r="A94" i="3"/>
  <c r="Y94" i="3"/>
  <c r="CY94" i="3"/>
  <c r="CZ94" i="3"/>
  <c r="DB94" i="3" s="1"/>
  <c r="DA94" i="3"/>
  <c r="DC94" i="3"/>
  <c r="A95" i="3"/>
  <c r="Y95" i="3"/>
  <c r="CY95" i="3"/>
  <c r="CZ95" i="3"/>
  <c r="DA95" i="3"/>
  <c r="DB95" i="3"/>
  <c r="DC95" i="3"/>
  <c r="A96" i="3"/>
  <c r="Y96" i="3"/>
  <c r="CY96" i="3"/>
  <c r="CZ96" i="3"/>
  <c r="DA96" i="3"/>
  <c r="DB96" i="3"/>
  <c r="DC96" i="3"/>
  <c r="A97" i="3"/>
  <c r="Y97" i="3"/>
  <c r="CY97" i="3"/>
  <c r="CZ97" i="3"/>
  <c r="DB97" i="3" s="1"/>
  <c r="DA97" i="3"/>
  <c r="DC97" i="3"/>
  <c r="A98" i="3"/>
  <c r="Y98" i="3"/>
  <c r="CY98" i="3"/>
  <c r="CZ98" i="3"/>
  <c r="DA98" i="3"/>
  <c r="DB98" i="3"/>
  <c r="DC98" i="3"/>
  <c r="A99" i="3"/>
  <c r="Y99" i="3"/>
  <c r="CY99" i="3"/>
  <c r="CZ99" i="3"/>
  <c r="DA99" i="3"/>
  <c r="DB99" i="3"/>
  <c r="DC99" i="3"/>
  <c r="A100" i="3"/>
  <c r="Y100" i="3"/>
  <c r="CY100" i="3"/>
  <c r="CZ100" i="3"/>
  <c r="DA100" i="3"/>
  <c r="DB100" i="3"/>
  <c r="DC100" i="3"/>
  <c r="A101" i="3"/>
  <c r="Y101" i="3"/>
  <c r="CY101" i="3"/>
  <c r="CZ101" i="3"/>
  <c r="DB101" i="3" s="1"/>
  <c r="DA101" i="3"/>
  <c r="DC101" i="3"/>
  <c r="A102" i="3"/>
  <c r="Y102" i="3"/>
  <c r="CY102" i="3"/>
  <c r="CZ102" i="3"/>
  <c r="DB102" i="3" s="1"/>
  <c r="DA102" i="3"/>
  <c r="DC102" i="3"/>
  <c r="A103" i="3"/>
  <c r="Y103" i="3"/>
  <c r="CY103" i="3"/>
  <c r="CZ103" i="3"/>
  <c r="DB103" i="3" s="1"/>
  <c r="DA103" i="3"/>
  <c r="DC103" i="3"/>
  <c r="A104" i="3"/>
  <c r="Y104" i="3"/>
  <c r="CY104" i="3"/>
  <c r="CZ104" i="3"/>
  <c r="DA104" i="3"/>
  <c r="DB104" i="3"/>
  <c r="DC104" i="3"/>
  <c r="A105" i="3"/>
  <c r="Y105" i="3"/>
  <c r="CY105" i="3"/>
  <c r="CZ105" i="3"/>
  <c r="DA105" i="3"/>
  <c r="DB105" i="3"/>
  <c r="DC105" i="3"/>
  <c r="A106" i="3"/>
  <c r="Y106" i="3"/>
  <c r="CY106" i="3"/>
  <c r="CZ106" i="3"/>
  <c r="DB106" i="3" s="1"/>
  <c r="DA106" i="3"/>
  <c r="DC106" i="3"/>
  <c r="A107" i="3"/>
  <c r="Y107" i="3"/>
  <c r="CY107" i="3"/>
  <c r="CZ107" i="3"/>
  <c r="DB107" i="3" s="1"/>
  <c r="DA107" i="3"/>
  <c r="DC107" i="3"/>
  <c r="A108" i="3"/>
  <c r="Y108" i="3"/>
  <c r="CY108" i="3"/>
  <c r="CZ108" i="3"/>
  <c r="DA108" i="3"/>
  <c r="DB108" i="3"/>
  <c r="DC108" i="3"/>
  <c r="A109" i="3"/>
  <c r="Y109" i="3"/>
  <c r="CY109" i="3"/>
  <c r="CZ109" i="3"/>
  <c r="DB109" i="3" s="1"/>
  <c r="DA109" i="3"/>
  <c r="DC109" i="3"/>
  <c r="A110" i="3"/>
  <c r="Y110" i="3"/>
  <c r="CY110" i="3"/>
  <c r="CZ110" i="3"/>
  <c r="DB110" i="3" s="1"/>
  <c r="DA110" i="3"/>
  <c r="DC110" i="3"/>
  <c r="A111" i="3"/>
  <c r="Y111" i="3"/>
  <c r="CY111" i="3"/>
  <c r="CZ111" i="3"/>
  <c r="DB111" i="3" s="1"/>
  <c r="DA111" i="3"/>
  <c r="DC111" i="3"/>
  <c r="A112" i="3"/>
  <c r="Y112" i="3"/>
  <c r="CY112" i="3"/>
  <c r="CZ112" i="3"/>
  <c r="DB112" i="3" s="1"/>
  <c r="DA112" i="3"/>
  <c r="DC112" i="3"/>
  <c r="A113" i="3"/>
  <c r="Y113" i="3"/>
  <c r="CY113" i="3"/>
  <c r="CZ113" i="3"/>
  <c r="DB113" i="3" s="1"/>
  <c r="DA113" i="3"/>
  <c r="DC113" i="3"/>
  <c r="A114" i="3"/>
  <c r="Y114" i="3"/>
  <c r="CY114" i="3"/>
  <c r="CZ114" i="3"/>
  <c r="DB114" i="3" s="1"/>
  <c r="DA114" i="3"/>
  <c r="DC114" i="3"/>
  <c r="A115" i="3"/>
  <c r="Y115" i="3"/>
  <c r="CY115" i="3"/>
  <c r="CZ115" i="3"/>
  <c r="DB115" i="3" s="1"/>
  <c r="DA115" i="3"/>
  <c r="DC115" i="3"/>
  <c r="A116" i="3"/>
  <c r="Y116" i="3"/>
  <c r="CY116" i="3"/>
  <c r="CZ116" i="3"/>
  <c r="DA116" i="3"/>
  <c r="DB116" i="3"/>
  <c r="DC116" i="3"/>
  <c r="A117" i="3"/>
  <c r="Y117" i="3"/>
  <c r="CY117" i="3"/>
  <c r="CZ117" i="3"/>
  <c r="DA117" i="3"/>
  <c r="DB117" i="3"/>
  <c r="DC117" i="3"/>
  <c r="A118" i="3"/>
  <c r="Y118" i="3"/>
  <c r="CY118" i="3"/>
  <c r="CZ118" i="3"/>
  <c r="DA118" i="3"/>
  <c r="DB118" i="3"/>
  <c r="DC118" i="3"/>
  <c r="A119" i="3"/>
  <c r="Y119" i="3"/>
  <c r="CY119" i="3"/>
  <c r="CZ119" i="3"/>
  <c r="DB119" i="3" s="1"/>
  <c r="DA119" i="3"/>
  <c r="DC119" i="3"/>
  <c r="A120" i="3"/>
  <c r="Y120" i="3"/>
  <c r="CY120" i="3"/>
  <c r="CZ120" i="3"/>
  <c r="DB120" i="3" s="1"/>
  <c r="DA120" i="3"/>
  <c r="DC120" i="3"/>
  <c r="A121" i="3"/>
  <c r="Y121" i="3"/>
  <c r="CY121" i="3"/>
  <c r="CZ121" i="3"/>
  <c r="DA121" i="3"/>
  <c r="DB121" i="3"/>
  <c r="DC121" i="3"/>
  <c r="A122" i="3"/>
  <c r="Y122" i="3"/>
  <c r="CY122" i="3"/>
  <c r="CZ122" i="3"/>
  <c r="DB122" i="3" s="1"/>
  <c r="DA122" i="3"/>
  <c r="DC122" i="3"/>
  <c r="A123" i="3"/>
  <c r="Y123" i="3"/>
  <c r="CY123" i="3"/>
  <c r="CZ123" i="3"/>
  <c r="DA123" i="3"/>
  <c r="DB123" i="3"/>
  <c r="DC123" i="3"/>
  <c r="A124" i="3"/>
  <c r="Y124" i="3"/>
  <c r="CY124" i="3"/>
  <c r="CZ124" i="3"/>
  <c r="DB124" i="3" s="1"/>
  <c r="DA124" i="3"/>
  <c r="DC124" i="3"/>
  <c r="A125" i="3"/>
  <c r="Y125" i="3"/>
  <c r="CY125" i="3"/>
  <c r="CZ125" i="3"/>
  <c r="DB125" i="3" s="1"/>
  <c r="DA125" i="3"/>
  <c r="DC125" i="3"/>
  <c r="A126" i="3"/>
  <c r="Y126" i="3"/>
  <c r="CY126" i="3"/>
  <c r="CZ126" i="3"/>
  <c r="DB126" i="3" s="1"/>
  <c r="DA126" i="3"/>
  <c r="DC126" i="3"/>
  <c r="A127" i="3"/>
  <c r="Y127" i="3"/>
  <c r="CY127" i="3"/>
  <c r="CZ127" i="3"/>
  <c r="DB127" i="3" s="1"/>
  <c r="DA127" i="3"/>
  <c r="DC127" i="3"/>
  <c r="A128" i="3"/>
  <c r="Y128" i="3"/>
  <c r="CY128" i="3"/>
  <c r="CZ128" i="3"/>
  <c r="DA128" i="3"/>
  <c r="DB128" i="3"/>
  <c r="DC128" i="3"/>
  <c r="A129" i="3"/>
  <c r="Y129" i="3"/>
  <c r="CY129" i="3"/>
  <c r="CZ129" i="3"/>
  <c r="DB129" i="3" s="1"/>
  <c r="DA129" i="3"/>
  <c r="DC129" i="3"/>
  <c r="A130" i="3"/>
  <c r="Y130" i="3"/>
  <c r="CY130" i="3"/>
  <c r="CZ130" i="3"/>
  <c r="DA130" i="3"/>
  <c r="DB130" i="3"/>
  <c r="DC130" i="3"/>
  <c r="A131" i="3"/>
  <c r="Y131" i="3"/>
  <c r="CY131" i="3"/>
  <c r="CZ131" i="3"/>
  <c r="DA131" i="3"/>
  <c r="DB131" i="3"/>
  <c r="DC131" i="3"/>
  <c r="A132" i="3"/>
  <c r="Y132" i="3"/>
  <c r="CY132" i="3"/>
  <c r="CZ132" i="3"/>
  <c r="DB132" i="3" s="1"/>
  <c r="DA132" i="3"/>
  <c r="DC132" i="3"/>
  <c r="A133" i="3"/>
  <c r="Y133" i="3"/>
  <c r="CY133" i="3"/>
  <c r="CZ133" i="3"/>
  <c r="DA133" i="3"/>
  <c r="DB133" i="3"/>
  <c r="DC133" i="3"/>
  <c r="A134" i="3"/>
  <c r="Y134" i="3"/>
  <c r="CY134" i="3"/>
  <c r="CZ134" i="3"/>
  <c r="DA134" i="3"/>
  <c r="DB134" i="3"/>
  <c r="DC134" i="3"/>
  <c r="A135" i="3"/>
  <c r="Y135" i="3"/>
  <c r="CY135" i="3"/>
  <c r="CZ135" i="3"/>
  <c r="DB135" i="3" s="1"/>
  <c r="DA135" i="3"/>
  <c r="DC135" i="3"/>
  <c r="A136" i="3"/>
  <c r="Y136" i="3"/>
  <c r="CY136" i="3"/>
  <c r="CZ136" i="3"/>
  <c r="DA136" i="3"/>
  <c r="DB136" i="3"/>
  <c r="DC136" i="3"/>
  <c r="A137" i="3"/>
  <c r="Y137" i="3"/>
  <c r="CY137" i="3"/>
  <c r="CZ137" i="3"/>
  <c r="DA137" i="3"/>
  <c r="DB137" i="3"/>
  <c r="DC137" i="3"/>
  <c r="A138" i="3"/>
  <c r="Y138" i="3"/>
  <c r="CY138" i="3"/>
  <c r="CZ138" i="3"/>
  <c r="DA138" i="3"/>
  <c r="DB138" i="3"/>
  <c r="DC138" i="3"/>
  <c r="A139" i="3"/>
  <c r="Y139" i="3"/>
  <c r="CY139" i="3"/>
  <c r="CZ139" i="3"/>
  <c r="DB139" i="3" s="1"/>
  <c r="DA139" i="3"/>
  <c r="DC139" i="3"/>
  <c r="A140" i="3"/>
  <c r="Y140" i="3"/>
  <c r="CY140" i="3"/>
  <c r="CZ140" i="3"/>
  <c r="DB140" i="3" s="1"/>
  <c r="DA140" i="3"/>
  <c r="DC140" i="3"/>
  <c r="A141" i="3"/>
  <c r="Y141" i="3"/>
  <c r="CY141" i="3"/>
  <c r="CZ141" i="3"/>
  <c r="DA141" i="3"/>
  <c r="DB141" i="3"/>
  <c r="DC141" i="3"/>
  <c r="A142" i="3"/>
  <c r="Y142" i="3"/>
  <c r="CY142" i="3"/>
  <c r="CZ142" i="3"/>
  <c r="DB142" i="3" s="1"/>
  <c r="DA142" i="3"/>
  <c r="DC142" i="3"/>
  <c r="A143" i="3"/>
  <c r="Y143" i="3"/>
  <c r="CY143" i="3"/>
  <c r="CZ143" i="3"/>
  <c r="DA143" i="3"/>
  <c r="DB143" i="3"/>
  <c r="DC143" i="3"/>
  <c r="A144" i="3"/>
  <c r="Y144" i="3"/>
  <c r="CY144" i="3"/>
  <c r="CZ144" i="3"/>
  <c r="DA144" i="3"/>
  <c r="DB144" i="3"/>
  <c r="DC144" i="3"/>
  <c r="A145" i="3"/>
  <c r="Y145" i="3"/>
  <c r="CY145" i="3"/>
  <c r="CZ145" i="3"/>
  <c r="DB145" i="3" s="1"/>
  <c r="DA145" i="3"/>
  <c r="DC145" i="3"/>
  <c r="A146" i="3"/>
  <c r="Y146" i="3"/>
  <c r="CY146" i="3"/>
  <c r="CZ146" i="3"/>
  <c r="DA146" i="3"/>
  <c r="DB146" i="3"/>
  <c r="DC146" i="3"/>
  <c r="A147" i="3"/>
  <c r="Y147" i="3"/>
  <c r="CY147" i="3"/>
  <c r="CZ147" i="3"/>
  <c r="DB147" i="3" s="1"/>
  <c r="DA147" i="3"/>
  <c r="DC147" i="3"/>
  <c r="A148" i="3"/>
  <c r="Y148" i="3"/>
  <c r="CY148" i="3"/>
  <c r="CZ148" i="3"/>
  <c r="DA148" i="3"/>
  <c r="DB148" i="3"/>
  <c r="DC148" i="3"/>
  <c r="A149" i="3"/>
  <c r="Y149" i="3"/>
  <c r="CY149" i="3"/>
  <c r="CZ149" i="3"/>
  <c r="DA149" i="3"/>
  <c r="DB149" i="3"/>
  <c r="DC149" i="3"/>
  <c r="A150" i="3"/>
  <c r="Y150" i="3"/>
  <c r="CY150" i="3"/>
  <c r="CZ150" i="3"/>
  <c r="DB150" i="3" s="1"/>
  <c r="DA150" i="3"/>
  <c r="DC150" i="3"/>
  <c r="A151" i="3"/>
  <c r="Y151" i="3"/>
  <c r="CY151" i="3"/>
  <c r="CZ151" i="3"/>
  <c r="DA151" i="3"/>
  <c r="DB151" i="3"/>
  <c r="DC151" i="3"/>
  <c r="A152" i="3"/>
  <c r="Y152" i="3"/>
  <c r="CY152" i="3"/>
  <c r="CZ152" i="3"/>
  <c r="DA152" i="3"/>
  <c r="DB152" i="3"/>
  <c r="DC152" i="3"/>
  <c r="A153" i="3"/>
  <c r="Y153" i="3"/>
  <c r="CY153" i="3"/>
  <c r="CZ153" i="3"/>
  <c r="DB153" i="3" s="1"/>
  <c r="DA153" i="3"/>
  <c r="DC153" i="3"/>
  <c r="A154" i="3"/>
  <c r="Y154" i="3"/>
  <c r="CY154" i="3"/>
  <c r="CZ154" i="3"/>
  <c r="DB154" i="3" s="1"/>
  <c r="DA154" i="3"/>
  <c r="DC154" i="3"/>
  <c r="A155" i="3"/>
  <c r="Y155" i="3"/>
  <c r="CY155" i="3"/>
  <c r="CZ155" i="3"/>
  <c r="DB155" i="3" s="1"/>
  <c r="DA155" i="3"/>
  <c r="DC155" i="3"/>
  <c r="A156" i="3"/>
  <c r="Y156" i="3"/>
  <c r="CY156" i="3"/>
  <c r="CZ156" i="3"/>
  <c r="DA156" i="3"/>
  <c r="DB156" i="3"/>
  <c r="DC156" i="3"/>
  <c r="A157" i="3"/>
  <c r="Y157" i="3"/>
  <c r="CY157" i="3"/>
  <c r="CZ157" i="3"/>
  <c r="DB157" i="3" s="1"/>
  <c r="DA157" i="3"/>
  <c r="DC157" i="3"/>
  <c r="A158" i="3"/>
  <c r="Y158" i="3"/>
  <c r="CY158" i="3"/>
  <c r="CZ158" i="3"/>
  <c r="DA158" i="3"/>
  <c r="DB158" i="3"/>
  <c r="DC158" i="3"/>
  <c r="A159" i="3"/>
  <c r="Y159" i="3"/>
  <c r="CY159" i="3"/>
  <c r="CZ159" i="3"/>
  <c r="DA159" i="3"/>
  <c r="DB159" i="3"/>
  <c r="DC159" i="3"/>
  <c r="A160" i="3"/>
  <c r="Y160" i="3"/>
  <c r="CY160" i="3"/>
  <c r="CZ160" i="3"/>
  <c r="DB160" i="3" s="1"/>
  <c r="DA160" i="3"/>
  <c r="DC160" i="3"/>
  <c r="A161" i="3"/>
  <c r="Y161" i="3"/>
  <c r="CY161" i="3"/>
  <c r="CZ161" i="3"/>
  <c r="DB161" i="3" s="1"/>
  <c r="DA161" i="3"/>
  <c r="DC161" i="3"/>
  <c r="A162" i="3"/>
  <c r="Y162" i="3"/>
  <c r="CY162" i="3"/>
  <c r="CZ162" i="3"/>
  <c r="DB162" i="3" s="1"/>
  <c r="DA162" i="3"/>
  <c r="DC162" i="3"/>
  <c r="A163" i="3"/>
  <c r="Y163" i="3"/>
  <c r="CY163" i="3"/>
  <c r="CZ163" i="3"/>
  <c r="DA163" i="3"/>
  <c r="DB163" i="3"/>
  <c r="DC163" i="3"/>
  <c r="A164" i="3"/>
  <c r="Y164" i="3"/>
  <c r="CY164" i="3"/>
  <c r="CZ164" i="3"/>
  <c r="DB164" i="3" s="1"/>
  <c r="DA164" i="3"/>
  <c r="DC164" i="3"/>
  <c r="A165" i="3"/>
  <c r="Y165" i="3"/>
  <c r="CY165" i="3"/>
  <c r="CZ165" i="3"/>
  <c r="DB165" i="3" s="1"/>
  <c r="DA165" i="3"/>
  <c r="DC165" i="3"/>
  <c r="A166" i="3"/>
  <c r="Y166" i="3"/>
  <c r="CY166" i="3"/>
  <c r="CZ166" i="3"/>
  <c r="DA166" i="3"/>
  <c r="DB166" i="3"/>
  <c r="DC166" i="3"/>
  <c r="A167" i="3"/>
  <c r="Y167" i="3"/>
  <c r="CY167" i="3"/>
  <c r="CZ167" i="3"/>
  <c r="DB167" i="3" s="1"/>
  <c r="DA167" i="3"/>
  <c r="DC167" i="3"/>
  <c r="A168" i="3"/>
  <c r="Y168" i="3"/>
  <c r="CY168" i="3"/>
  <c r="CZ168" i="3"/>
  <c r="DB168" i="3" s="1"/>
  <c r="DA168" i="3"/>
  <c r="DC168" i="3"/>
  <c r="A169" i="3"/>
  <c r="Y169" i="3"/>
  <c r="CY169" i="3"/>
  <c r="CZ169" i="3"/>
  <c r="DA169" i="3"/>
  <c r="DB169" i="3"/>
  <c r="DC169" i="3"/>
  <c r="A170" i="3"/>
  <c r="Y170" i="3"/>
  <c r="CY170" i="3"/>
  <c r="CZ170" i="3"/>
  <c r="DA170" i="3"/>
  <c r="DB170" i="3"/>
  <c r="DC170" i="3"/>
  <c r="A171" i="3"/>
  <c r="Y171" i="3"/>
  <c r="CY171" i="3"/>
  <c r="CZ171" i="3"/>
  <c r="DB171" i="3" s="1"/>
  <c r="DA171" i="3"/>
  <c r="DC171" i="3"/>
  <c r="A172" i="3"/>
  <c r="Y172" i="3"/>
  <c r="CY172" i="3"/>
  <c r="CZ172" i="3"/>
  <c r="DB172" i="3" s="1"/>
  <c r="DA172" i="3"/>
  <c r="DC172" i="3"/>
  <c r="A173" i="3"/>
  <c r="Y173" i="3"/>
  <c r="CY173" i="3"/>
  <c r="CZ173" i="3"/>
  <c r="DB173" i="3" s="1"/>
  <c r="DA173" i="3"/>
  <c r="DC173" i="3"/>
  <c r="A174" i="3"/>
  <c r="Y174" i="3"/>
  <c r="CY174" i="3"/>
  <c r="CZ174" i="3"/>
  <c r="DA174" i="3"/>
  <c r="DB174" i="3"/>
  <c r="DC174" i="3"/>
  <c r="A175" i="3"/>
  <c r="Y175" i="3"/>
  <c r="CY175" i="3"/>
  <c r="CZ175" i="3"/>
  <c r="DB175" i="3" s="1"/>
  <c r="DA175" i="3"/>
  <c r="DC175" i="3"/>
  <c r="A176" i="3"/>
  <c r="Y176" i="3"/>
  <c r="CY176" i="3"/>
  <c r="CZ176" i="3"/>
  <c r="DA176" i="3"/>
  <c r="DB176" i="3"/>
  <c r="DC176" i="3"/>
  <c r="A177" i="3"/>
  <c r="Y177" i="3"/>
  <c r="CY177" i="3"/>
  <c r="CZ177" i="3"/>
  <c r="DB177" i="3" s="1"/>
  <c r="DA177" i="3"/>
  <c r="DC177" i="3"/>
  <c r="A178" i="3"/>
  <c r="Y178" i="3"/>
  <c r="CY178" i="3"/>
  <c r="CZ178" i="3"/>
  <c r="DB178" i="3" s="1"/>
  <c r="DA178" i="3"/>
  <c r="DC178" i="3"/>
  <c r="A179" i="3"/>
  <c r="Y179" i="3"/>
  <c r="CY179" i="3"/>
  <c r="CZ179" i="3"/>
  <c r="DB179" i="3" s="1"/>
  <c r="DA179" i="3"/>
  <c r="DC179" i="3"/>
  <c r="A180" i="3"/>
  <c r="Y180" i="3"/>
  <c r="CY180" i="3"/>
  <c r="CZ180" i="3"/>
  <c r="DB180" i="3" s="1"/>
  <c r="DA180" i="3"/>
  <c r="DC180" i="3"/>
  <c r="A181" i="3"/>
  <c r="Y181" i="3"/>
  <c r="CY181" i="3"/>
  <c r="CZ181" i="3"/>
  <c r="DB181" i="3" s="1"/>
  <c r="DA181" i="3"/>
  <c r="DC181" i="3"/>
  <c r="A182" i="3"/>
  <c r="Y182" i="3"/>
  <c r="CY182" i="3"/>
  <c r="CZ182" i="3"/>
  <c r="DB182" i="3" s="1"/>
  <c r="DA182" i="3"/>
  <c r="DC182" i="3"/>
  <c r="A183" i="3"/>
  <c r="Y183" i="3"/>
  <c r="CY183" i="3"/>
  <c r="CZ183" i="3"/>
  <c r="DA183" i="3"/>
  <c r="DB183" i="3"/>
  <c r="DC183" i="3"/>
  <c r="A184" i="3"/>
  <c r="Y184" i="3"/>
  <c r="CY184" i="3"/>
  <c r="CZ184" i="3"/>
  <c r="DA184" i="3"/>
  <c r="DB184" i="3"/>
  <c r="DC184" i="3"/>
  <c r="A185" i="3"/>
  <c r="Y185" i="3"/>
  <c r="CY185" i="3"/>
  <c r="CZ185" i="3"/>
  <c r="DA185" i="3"/>
  <c r="DB185" i="3"/>
  <c r="DC185" i="3"/>
  <c r="A186" i="3"/>
  <c r="Y186" i="3"/>
  <c r="CY186" i="3"/>
  <c r="CZ186" i="3"/>
  <c r="DA186" i="3"/>
  <c r="DB186" i="3"/>
  <c r="DC186" i="3"/>
  <c r="A187" i="3"/>
  <c r="Y187" i="3"/>
  <c r="CY187" i="3"/>
  <c r="CZ187" i="3"/>
  <c r="DA187" i="3"/>
  <c r="DB187" i="3"/>
  <c r="DC187" i="3"/>
  <c r="A188" i="3"/>
  <c r="Y188" i="3"/>
  <c r="CY188" i="3"/>
  <c r="CZ188" i="3"/>
  <c r="DA188" i="3"/>
  <c r="DB188" i="3"/>
  <c r="DC188" i="3"/>
  <c r="A189" i="3"/>
  <c r="Y189" i="3"/>
  <c r="CY189" i="3"/>
  <c r="CZ189" i="3"/>
  <c r="DB189" i="3" s="1"/>
  <c r="DA189" i="3"/>
  <c r="DC189" i="3"/>
  <c r="A190" i="3"/>
  <c r="Y190" i="3"/>
  <c r="CY190" i="3"/>
  <c r="CZ190" i="3"/>
  <c r="DB190" i="3" s="1"/>
  <c r="DA190" i="3"/>
  <c r="DC190" i="3"/>
  <c r="A191" i="3"/>
  <c r="Y191" i="3"/>
  <c r="CY191" i="3"/>
  <c r="CZ191" i="3"/>
  <c r="DB191" i="3" s="1"/>
  <c r="DA191" i="3"/>
  <c r="DC191" i="3"/>
  <c r="A192" i="3"/>
  <c r="Y192" i="3"/>
  <c r="CY192" i="3"/>
  <c r="CZ192" i="3"/>
  <c r="DB192" i="3" s="1"/>
  <c r="DA192" i="3"/>
  <c r="DC192" i="3"/>
  <c r="A193" i="3"/>
  <c r="Y193" i="3"/>
  <c r="CY193" i="3"/>
  <c r="CZ193" i="3"/>
  <c r="DB193" i="3" s="1"/>
  <c r="DA193" i="3"/>
  <c r="DC193" i="3"/>
  <c r="A194" i="3"/>
  <c r="Y194" i="3"/>
  <c r="CY194" i="3"/>
  <c r="CZ194" i="3"/>
  <c r="DB194" i="3" s="1"/>
  <c r="DA194" i="3"/>
  <c r="DC194" i="3"/>
  <c r="A195" i="3"/>
  <c r="Y195" i="3"/>
  <c r="CY195" i="3"/>
  <c r="CZ195" i="3"/>
  <c r="DA195" i="3"/>
  <c r="DB195" i="3"/>
  <c r="DC195" i="3"/>
  <c r="A196" i="3"/>
  <c r="Y196" i="3"/>
  <c r="CY196" i="3"/>
  <c r="CZ196" i="3"/>
  <c r="DA196" i="3"/>
  <c r="DB196" i="3"/>
  <c r="DC196" i="3"/>
  <c r="A197" i="3"/>
  <c r="Y197" i="3"/>
  <c r="CY197" i="3"/>
  <c r="CZ197" i="3"/>
  <c r="DB197" i="3" s="1"/>
  <c r="DA197" i="3"/>
  <c r="DC197" i="3"/>
  <c r="A198" i="3"/>
  <c r="Y198" i="3"/>
  <c r="CY198" i="3"/>
  <c r="CZ198" i="3"/>
  <c r="DB198" i="3" s="1"/>
  <c r="DA198" i="3"/>
  <c r="DC198" i="3"/>
  <c r="A199" i="3"/>
  <c r="Y199" i="3"/>
  <c r="CY199" i="3"/>
  <c r="CZ199" i="3"/>
  <c r="DB199" i="3" s="1"/>
  <c r="DA199" i="3"/>
  <c r="DC199" i="3"/>
  <c r="A200" i="3"/>
  <c r="Y200" i="3"/>
  <c r="CY200" i="3"/>
  <c r="CZ200" i="3"/>
  <c r="DB200" i="3" s="1"/>
  <c r="DA200" i="3"/>
  <c r="DC200" i="3"/>
  <c r="A201" i="3"/>
  <c r="Y201" i="3"/>
  <c r="CY201" i="3"/>
  <c r="CZ201" i="3"/>
  <c r="DA201" i="3"/>
  <c r="DB201" i="3"/>
  <c r="DC201" i="3"/>
  <c r="A202" i="3"/>
  <c r="Y202" i="3"/>
  <c r="CY202" i="3"/>
  <c r="CZ202" i="3"/>
  <c r="DA202" i="3"/>
  <c r="DB202" i="3"/>
  <c r="DC202" i="3"/>
  <c r="A203" i="3"/>
  <c r="Y203" i="3"/>
  <c r="CY203" i="3"/>
  <c r="CZ203" i="3"/>
  <c r="DB203" i="3" s="1"/>
  <c r="DA203" i="3"/>
  <c r="DC203" i="3"/>
  <c r="A204" i="3"/>
  <c r="Y204" i="3"/>
  <c r="CY204" i="3"/>
  <c r="CZ204" i="3"/>
  <c r="DB204" i="3" s="1"/>
  <c r="DA204" i="3"/>
  <c r="DC204" i="3"/>
  <c r="A205" i="3"/>
  <c r="Y205" i="3"/>
  <c r="CY205" i="3"/>
  <c r="CZ205" i="3"/>
  <c r="DA205" i="3"/>
  <c r="DB205" i="3"/>
  <c r="DC205" i="3"/>
  <c r="A206" i="3"/>
  <c r="Y206" i="3"/>
  <c r="CY206" i="3"/>
  <c r="CZ206" i="3"/>
  <c r="DA206" i="3"/>
  <c r="DB206" i="3"/>
  <c r="DC206" i="3"/>
  <c r="A207" i="3"/>
  <c r="Y207" i="3"/>
  <c r="CY207" i="3"/>
  <c r="CZ207" i="3"/>
  <c r="DB207" i="3" s="1"/>
  <c r="DA207" i="3"/>
  <c r="DC207" i="3"/>
  <c r="A208" i="3"/>
  <c r="Y208" i="3"/>
  <c r="CY208" i="3"/>
  <c r="CZ208" i="3"/>
  <c r="DB208" i="3" s="1"/>
  <c r="DA208" i="3"/>
  <c r="DC208" i="3"/>
  <c r="A209" i="3"/>
  <c r="Y209" i="3"/>
  <c r="CY209" i="3"/>
  <c r="CZ209" i="3"/>
  <c r="DB209" i="3" s="1"/>
  <c r="DA209" i="3"/>
  <c r="DC209" i="3"/>
  <c r="A210" i="3"/>
  <c r="Y210" i="3"/>
  <c r="CY210" i="3"/>
  <c r="CZ210" i="3"/>
  <c r="DB210" i="3" s="1"/>
  <c r="DA210" i="3"/>
  <c r="DC210" i="3"/>
  <c r="A211" i="3"/>
  <c r="Y211" i="3"/>
  <c r="CY211" i="3"/>
  <c r="CZ211" i="3"/>
  <c r="DB211" i="3" s="1"/>
  <c r="DA211" i="3"/>
  <c r="DC211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C24" i="1"/>
  <c r="D24" i="1"/>
  <c r="I24" i="1"/>
  <c r="K24" i="1"/>
  <c r="AC24" i="1"/>
  <c r="AD24" i="1"/>
  <c r="CR24" i="1" s="1"/>
  <c r="AE24" i="1"/>
  <c r="CS24" i="1" s="1"/>
  <c r="AF24" i="1"/>
  <c r="AG24" i="1"/>
  <c r="AH24" i="1"/>
  <c r="CV24" i="1" s="1"/>
  <c r="U24" i="1" s="1"/>
  <c r="AI24" i="1"/>
  <c r="CW24" i="1" s="1"/>
  <c r="V24" i="1" s="1"/>
  <c r="AJ24" i="1"/>
  <c r="CX24" i="1" s="1"/>
  <c r="W24" i="1" s="1"/>
  <c r="CT24" i="1"/>
  <c r="S24" i="1" s="1"/>
  <c r="CU24" i="1"/>
  <c r="CY24" i="1"/>
  <c r="X24" i="1" s="1"/>
  <c r="CZ24" i="1"/>
  <c r="Y24" i="1" s="1"/>
  <c r="GL24" i="1"/>
  <c r="GO24" i="1"/>
  <c r="GP24" i="1"/>
  <c r="GV24" i="1"/>
  <c r="HC24" i="1"/>
  <c r="GX24" i="1" s="1"/>
  <c r="X25" i="1"/>
  <c r="Y25" i="1"/>
  <c r="AC25" i="1"/>
  <c r="CQ25" i="1" s="1"/>
  <c r="AD25" i="1"/>
  <c r="AE25" i="1"/>
  <c r="CS25" i="1" s="1"/>
  <c r="AF25" i="1"/>
  <c r="CT25" i="1" s="1"/>
  <c r="AG25" i="1"/>
  <c r="CU25" i="1" s="1"/>
  <c r="AH25" i="1"/>
  <c r="CV25" i="1" s="1"/>
  <c r="AI25" i="1"/>
  <c r="AJ25" i="1"/>
  <c r="CX25" i="1" s="1"/>
  <c r="CR25" i="1"/>
  <c r="CW25" i="1"/>
  <c r="CY25" i="1"/>
  <c r="CZ25" i="1"/>
  <c r="GL25" i="1"/>
  <c r="GO25" i="1"/>
  <c r="GP25" i="1"/>
  <c r="GV25" i="1"/>
  <c r="HC25" i="1" s="1"/>
  <c r="AC26" i="1"/>
  <c r="AD26" i="1"/>
  <c r="CR26" i="1" s="1"/>
  <c r="AE26" i="1"/>
  <c r="CS26" i="1" s="1"/>
  <c r="AF26" i="1"/>
  <c r="CT26" i="1" s="1"/>
  <c r="AG26" i="1"/>
  <c r="CU26" i="1" s="1"/>
  <c r="AH26" i="1"/>
  <c r="CV26" i="1" s="1"/>
  <c r="AI26" i="1"/>
  <c r="CW26" i="1" s="1"/>
  <c r="AJ26" i="1"/>
  <c r="CX26" i="1" s="1"/>
  <c r="CQ26" i="1"/>
  <c r="CY26" i="1"/>
  <c r="X26" i="1" s="1"/>
  <c r="CZ26" i="1"/>
  <c r="Y26" i="1" s="1"/>
  <c r="GL26" i="1"/>
  <c r="GO26" i="1"/>
  <c r="GP26" i="1"/>
  <c r="GV26" i="1"/>
  <c r="HC26" i="1"/>
  <c r="I27" i="1"/>
  <c r="AC27" i="1"/>
  <c r="CQ27" i="1" s="1"/>
  <c r="AD27" i="1"/>
  <c r="AE27" i="1"/>
  <c r="CS27" i="1" s="1"/>
  <c r="AF27" i="1"/>
  <c r="CT27" i="1" s="1"/>
  <c r="AG27" i="1"/>
  <c r="CU27" i="1" s="1"/>
  <c r="AH27" i="1"/>
  <c r="CV27" i="1" s="1"/>
  <c r="AI27" i="1"/>
  <c r="CW27" i="1" s="1"/>
  <c r="AJ27" i="1"/>
  <c r="CX27" i="1" s="1"/>
  <c r="CR27" i="1"/>
  <c r="CY27" i="1"/>
  <c r="X27" i="1" s="1"/>
  <c r="CZ27" i="1"/>
  <c r="Y27" i="1" s="1"/>
  <c r="GL27" i="1"/>
  <c r="GO27" i="1"/>
  <c r="GP27" i="1"/>
  <c r="GV27" i="1"/>
  <c r="HC27" i="1"/>
  <c r="I28" i="1"/>
  <c r="AC28" i="1"/>
  <c r="CQ28" i="1" s="1"/>
  <c r="AD28" i="1"/>
  <c r="CR28" i="1" s="1"/>
  <c r="AE28" i="1"/>
  <c r="CS28" i="1" s="1"/>
  <c r="AF28" i="1"/>
  <c r="CT28" i="1" s="1"/>
  <c r="S28" i="1" s="1"/>
  <c r="AG28" i="1"/>
  <c r="CU28" i="1" s="1"/>
  <c r="AH28" i="1"/>
  <c r="CV28" i="1" s="1"/>
  <c r="AI28" i="1"/>
  <c r="CW28" i="1" s="1"/>
  <c r="AJ28" i="1"/>
  <c r="CX28" i="1" s="1"/>
  <c r="CY28" i="1"/>
  <c r="X28" i="1" s="1"/>
  <c r="CZ28" i="1"/>
  <c r="Y28" i="1" s="1"/>
  <c r="GL28" i="1"/>
  <c r="GO28" i="1"/>
  <c r="GP28" i="1"/>
  <c r="GV28" i="1"/>
  <c r="HC28" i="1" s="1"/>
  <c r="AC29" i="1"/>
  <c r="AD29" i="1"/>
  <c r="CR29" i="1" s="1"/>
  <c r="AE29" i="1"/>
  <c r="CS29" i="1" s="1"/>
  <c r="AF29" i="1"/>
  <c r="CT29" i="1" s="1"/>
  <c r="AG29" i="1"/>
  <c r="CU29" i="1" s="1"/>
  <c r="AH29" i="1"/>
  <c r="CV29" i="1" s="1"/>
  <c r="AI29" i="1"/>
  <c r="CW29" i="1" s="1"/>
  <c r="AJ29" i="1"/>
  <c r="CX29" i="1" s="1"/>
  <c r="CY29" i="1"/>
  <c r="X29" i="1" s="1"/>
  <c r="CZ29" i="1"/>
  <c r="Y29" i="1" s="1"/>
  <c r="GL29" i="1"/>
  <c r="GO29" i="1"/>
  <c r="GP29" i="1"/>
  <c r="GV29" i="1"/>
  <c r="HC29" i="1" s="1"/>
  <c r="C30" i="1"/>
  <c r="D30" i="1"/>
  <c r="I30" i="1"/>
  <c r="K30" i="1"/>
  <c r="AC30" i="1"/>
  <c r="CQ30" i="1" s="1"/>
  <c r="P30" i="1" s="1"/>
  <c r="J38" i="7" s="1"/>
  <c r="AE30" i="1"/>
  <c r="AF30" i="1"/>
  <c r="AG30" i="1"/>
  <c r="CU30" i="1" s="1"/>
  <c r="T30" i="1" s="1"/>
  <c r="AH30" i="1"/>
  <c r="CV30" i="1" s="1"/>
  <c r="U30" i="1" s="1"/>
  <c r="K48" i="7" s="1"/>
  <c r="AI30" i="1"/>
  <c r="CW30" i="1" s="1"/>
  <c r="V30" i="1" s="1"/>
  <c r="AJ30" i="1"/>
  <c r="CX30" i="1" s="1"/>
  <c r="W30" i="1" s="1"/>
  <c r="CR30" i="1"/>
  <c r="CS30" i="1"/>
  <c r="V33" i="7" s="1"/>
  <c r="GL30" i="1"/>
  <c r="GN30" i="1"/>
  <c r="GO30" i="1"/>
  <c r="GV30" i="1"/>
  <c r="HC30" i="1" s="1"/>
  <c r="GX30" i="1" s="1"/>
  <c r="I31" i="1"/>
  <c r="E39" i="7" s="1"/>
  <c r="U31" i="1"/>
  <c r="AC31" i="1"/>
  <c r="CQ31" i="1" s="1"/>
  <c r="P31" i="1" s="1"/>
  <c r="AD31" i="1"/>
  <c r="AE31" i="1"/>
  <c r="AF31" i="1"/>
  <c r="AG31" i="1"/>
  <c r="AH31" i="1"/>
  <c r="CV31" i="1" s="1"/>
  <c r="AI31" i="1"/>
  <c r="CW31" i="1" s="1"/>
  <c r="V31" i="1" s="1"/>
  <c r="AJ31" i="1"/>
  <c r="CX31" i="1" s="1"/>
  <c r="CS31" i="1"/>
  <c r="CT31" i="1"/>
  <c r="S31" i="1" s="1"/>
  <c r="CY31" i="1" s="1"/>
  <c r="X31" i="1" s="1"/>
  <c r="R39" i="7" s="1"/>
  <c r="CU31" i="1"/>
  <c r="T31" i="1" s="1"/>
  <c r="GL31" i="1"/>
  <c r="GN31" i="1"/>
  <c r="GO31" i="1"/>
  <c r="GV31" i="1"/>
  <c r="HC31" i="1" s="1"/>
  <c r="AC32" i="1"/>
  <c r="AD32" i="1"/>
  <c r="CR32" i="1" s="1"/>
  <c r="AE32" i="1"/>
  <c r="AF32" i="1"/>
  <c r="AG32" i="1"/>
  <c r="CU32" i="1" s="1"/>
  <c r="AH32" i="1"/>
  <c r="CV32" i="1" s="1"/>
  <c r="AI32" i="1"/>
  <c r="CW32" i="1" s="1"/>
  <c r="AJ32" i="1"/>
  <c r="CX32" i="1" s="1"/>
  <c r="CT32" i="1"/>
  <c r="CY32" i="1"/>
  <c r="X32" i="1" s="1"/>
  <c r="R40" i="7" s="1"/>
  <c r="CZ32" i="1"/>
  <c r="Y32" i="1" s="1"/>
  <c r="T40" i="7" s="1"/>
  <c r="GL32" i="1"/>
  <c r="GO32" i="1"/>
  <c r="GP32" i="1"/>
  <c r="GV32" i="1"/>
  <c r="HC32" i="1" s="1"/>
  <c r="AC33" i="1"/>
  <c r="AD33" i="1"/>
  <c r="CR33" i="1" s="1"/>
  <c r="AE33" i="1"/>
  <c r="AF33" i="1"/>
  <c r="AG33" i="1"/>
  <c r="AH33" i="1"/>
  <c r="AI33" i="1"/>
  <c r="AJ33" i="1"/>
  <c r="CX33" i="1" s="1"/>
  <c r="CU33" i="1"/>
  <c r="CV33" i="1"/>
  <c r="CW33" i="1"/>
  <c r="CY33" i="1"/>
  <c r="X33" i="1" s="1"/>
  <c r="R41" i="7" s="1"/>
  <c r="CZ33" i="1"/>
  <c r="Y33" i="1" s="1"/>
  <c r="T41" i="7" s="1"/>
  <c r="GL33" i="1"/>
  <c r="GO33" i="1"/>
  <c r="GP33" i="1"/>
  <c r="GV33" i="1"/>
  <c r="HC33" i="1" s="1"/>
  <c r="X34" i="1"/>
  <c r="R42" i="7" s="1"/>
  <c r="Y34" i="1"/>
  <c r="T42" i="7" s="1"/>
  <c r="AC34" i="1"/>
  <c r="CQ34" i="1" s="1"/>
  <c r="AD34" i="1"/>
  <c r="AE34" i="1"/>
  <c r="AF34" i="1"/>
  <c r="AG34" i="1"/>
  <c r="CU34" i="1" s="1"/>
  <c r="AH34" i="1"/>
  <c r="AI34" i="1"/>
  <c r="AJ34" i="1"/>
  <c r="CV34" i="1"/>
  <c r="CW34" i="1"/>
  <c r="CX34" i="1"/>
  <c r="CY34" i="1"/>
  <c r="CZ34" i="1"/>
  <c r="GL34" i="1"/>
  <c r="GO34" i="1"/>
  <c r="GP34" i="1"/>
  <c r="GV34" i="1"/>
  <c r="HC34" i="1"/>
  <c r="I35" i="1"/>
  <c r="R35" i="1"/>
  <c r="GK35" i="1" s="1"/>
  <c r="Y35" i="1"/>
  <c r="T43" i="7" s="1"/>
  <c r="AC35" i="1"/>
  <c r="CQ35" i="1" s="1"/>
  <c r="AD35" i="1"/>
  <c r="CR35" i="1" s="1"/>
  <c r="AE35" i="1"/>
  <c r="AF35" i="1"/>
  <c r="AG35" i="1"/>
  <c r="CU35" i="1" s="1"/>
  <c r="AH35" i="1"/>
  <c r="CV35" i="1" s="1"/>
  <c r="AI35" i="1"/>
  <c r="AJ35" i="1"/>
  <c r="CS35" i="1"/>
  <c r="CW35" i="1"/>
  <c r="CX35" i="1"/>
  <c r="CY35" i="1"/>
  <c r="X35" i="1" s="1"/>
  <c r="R43" i="7" s="1"/>
  <c r="CZ35" i="1"/>
  <c r="GL35" i="1"/>
  <c r="GO35" i="1"/>
  <c r="GP35" i="1"/>
  <c r="GV35" i="1"/>
  <c r="HC35" i="1"/>
  <c r="I36" i="1"/>
  <c r="E44" i="7" s="1"/>
  <c r="R36" i="1"/>
  <c r="GK36" i="1" s="1"/>
  <c r="Y36" i="1"/>
  <c r="T44" i="7" s="1"/>
  <c r="AC36" i="1"/>
  <c r="CQ36" i="1" s="1"/>
  <c r="P36" i="1" s="1"/>
  <c r="AD36" i="1"/>
  <c r="CR36" i="1" s="1"/>
  <c r="AE36" i="1"/>
  <c r="AF36" i="1"/>
  <c r="AG36" i="1"/>
  <c r="CU36" i="1" s="1"/>
  <c r="AH36" i="1"/>
  <c r="CV36" i="1" s="1"/>
  <c r="AI36" i="1"/>
  <c r="CW36" i="1" s="1"/>
  <c r="AJ36" i="1"/>
  <c r="CS36" i="1"/>
  <c r="CT36" i="1"/>
  <c r="CX36" i="1"/>
  <c r="CY36" i="1"/>
  <c r="X36" i="1" s="1"/>
  <c r="R44" i="7" s="1"/>
  <c r="CZ36" i="1"/>
  <c r="GL36" i="1"/>
  <c r="GO36" i="1"/>
  <c r="GP36" i="1"/>
  <c r="GV36" i="1"/>
  <c r="HC36" i="1"/>
  <c r="C38" i="1"/>
  <c r="D38" i="1"/>
  <c r="I38" i="1"/>
  <c r="K38" i="1"/>
  <c r="AC38" i="1"/>
  <c r="CQ38" i="1" s="1"/>
  <c r="AE38" i="1"/>
  <c r="AF38" i="1"/>
  <c r="AG38" i="1"/>
  <c r="CU38" i="1" s="1"/>
  <c r="AH38" i="1"/>
  <c r="AI38" i="1"/>
  <c r="AJ38" i="1"/>
  <c r="CX38" i="1" s="1"/>
  <c r="CR38" i="1"/>
  <c r="CV38" i="1"/>
  <c r="CW38" i="1"/>
  <c r="GL38" i="1"/>
  <c r="GN38" i="1"/>
  <c r="GO38" i="1"/>
  <c r="GV38" i="1"/>
  <c r="HC38" i="1"/>
  <c r="X39" i="1"/>
  <c r="R56" i="7" s="1"/>
  <c r="Y39" i="1"/>
  <c r="T56" i="7" s="1"/>
  <c r="AC39" i="1"/>
  <c r="CQ39" i="1" s="1"/>
  <c r="AD39" i="1"/>
  <c r="CR39" i="1" s="1"/>
  <c r="AE39" i="1"/>
  <c r="AF39" i="1"/>
  <c r="AG39" i="1"/>
  <c r="CU39" i="1" s="1"/>
  <c r="AH39" i="1"/>
  <c r="AI39" i="1"/>
  <c r="AJ39" i="1"/>
  <c r="CV39" i="1"/>
  <c r="CW39" i="1"/>
  <c r="CX39" i="1"/>
  <c r="CY39" i="1"/>
  <c r="CZ39" i="1"/>
  <c r="GL39" i="1"/>
  <c r="GO39" i="1"/>
  <c r="GP39" i="1"/>
  <c r="GV39" i="1"/>
  <c r="HC39" i="1"/>
  <c r="AC40" i="1"/>
  <c r="CQ40" i="1" s="1"/>
  <c r="AD40" i="1"/>
  <c r="CR40" i="1" s="1"/>
  <c r="AE40" i="1"/>
  <c r="AF40" i="1"/>
  <c r="AG40" i="1"/>
  <c r="CU40" i="1" s="1"/>
  <c r="AH40" i="1"/>
  <c r="CV40" i="1" s="1"/>
  <c r="AI40" i="1"/>
  <c r="CW40" i="1" s="1"/>
  <c r="AJ40" i="1"/>
  <c r="CX40" i="1"/>
  <c r="CY40" i="1"/>
  <c r="X40" i="1" s="1"/>
  <c r="R57" i="7" s="1"/>
  <c r="CZ40" i="1"/>
  <c r="Y40" i="1" s="1"/>
  <c r="T57" i="7" s="1"/>
  <c r="GL40" i="1"/>
  <c r="GO40" i="1"/>
  <c r="GP40" i="1"/>
  <c r="GV40" i="1"/>
  <c r="HC40" i="1" s="1"/>
  <c r="AC41" i="1"/>
  <c r="CQ41" i="1" s="1"/>
  <c r="AD41" i="1"/>
  <c r="CR41" i="1" s="1"/>
  <c r="AE41" i="1"/>
  <c r="AF41" i="1"/>
  <c r="AG41" i="1"/>
  <c r="CU41" i="1" s="1"/>
  <c r="AH41" i="1"/>
  <c r="CV41" i="1" s="1"/>
  <c r="AI41" i="1"/>
  <c r="CW41" i="1" s="1"/>
  <c r="AJ41" i="1"/>
  <c r="CX41" i="1" s="1"/>
  <c r="CY41" i="1"/>
  <c r="X41" i="1" s="1"/>
  <c r="R58" i="7" s="1"/>
  <c r="CZ41" i="1"/>
  <c r="Y41" i="1" s="1"/>
  <c r="T58" i="7" s="1"/>
  <c r="GL41" i="1"/>
  <c r="GO41" i="1"/>
  <c r="GP41" i="1"/>
  <c r="GV41" i="1"/>
  <c r="HC41" i="1" s="1"/>
  <c r="X42" i="1"/>
  <c r="R59" i="7" s="1"/>
  <c r="AC42" i="1"/>
  <c r="CQ42" i="1" s="1"/>
  <c r="AD42" i="1"/>
  <c r="CR42" i="1" s="1"/>
  <c r="AE42" i="1"/>
  <c r="AF42" i="1"/>
  <c r="AG42" i="1"/>
  <c r="AH42" i="1"/>
  <c r="AI42" i="1"/>
  <c r="AJ42" i="1"/>
  <c r="CX42" i="1" s="1"/>
  <c r="CU42" i="1"/>
  <c r="CV42" i="1"/>
  <c r="CW42" i="1"/>
  <c r="CY42" i="1"/>
  <c r="CZ42" i="1"/>
  <c r="Y42" i="1" s="1"/>
  <c r="T59" i="7" s="1"/>
  <c r="GL42" i="1"/>
  <c r="GO42" i="1"/>
  <c r="GP42" i="1"/>
  <c r="GV42" i="1"/>
  <c r="HC42" i="1" s="1"/>
  <c r="AC43" i="1"/>
  <c r="CQ43" i="1" s="1"/>
  <c r="AD43" i="1"/>
  <c r="CR43" i="1" s="1"/>
  <c r="AE43" i="1"/>
  <c r="AF43" i="1"/>
  <c r="AG43" i="1"/>
  <c r="AH43" i="1"/>
  <c r="AI43" i="1"/>
  <c r="CW43" i="1" s="1"/>
  <c r="AJ43" i="1"/>
  <c r="CX43" i="1" s="1"/>
  <c r="CU43" i="1"/>
  <c r="CV43" i="1"/>
  <c r="CY43" i="1"/>
  <c r="X43" i="1" s="1"/>
  <c r="R60" i="7" s="1"/>
  <c r="CZ43" i="1"/>
  <c r="Y43" i="1" s="1"/>
  <c r="T60" i="7" s="1"/>
  <c r="GL43" i="1"/>
  <c r="GO43" i="1"/>
  <c r="GP43" i="1"/>
  <c r="GV43" i="1"/>
  <c r="HC43" i="1"/>
  <c r="C44" i="1"/>
  <c r="D44" i="1"/>
  <c r="I44" i="1"/>
  <c r="K44" i="1"/>
  <c r="P44" i="1"/>
  <c r="W44" i="1"/>
  <c r="AB44" i="1"/>
  <c r="AC44" i="1"/>
  <c r="CQ44" i="1" s="1"/>
  <c r="AD44" i="1"/>
  <c r="AE44" i="1"/>
  <c r="CS44" i="1" s="1"/>
  <c r="AF44" i="1"/>
  <c r="AG44" i="1"/>
  <c r="AH44" i="1"/>
  <c r="CV44" i="1" s="1"/>
  <c r="U44" i="1" s="1"/>
  <c r="AI44" i="1"/>
  <c r="CW44" i="1" s="1"/>
  <c r="V44" i="1" s="1"/>
  <c r="AJ44" i="1"/>
  <c r="CX44" i="1" s="1"/>
  <c r="CR44" i="1"/>
  <c r="Q44" i="1" s="1"/>
  <c r="CT44" i="1"/>
  <c r="S44" i="1" s="1"/>
  <c r="CU44" i="1"/>
  <c r="T44" i="1" s="1"/>
  <c r="CY44" i="1"/>
  <c r="X44" i="1" s="1"/>
  <c r="CZ44" i="1"/>
  <c r="Y44" i="1" s="1"/>
  <c r="GL44" i="1"/>
  <c r="GO44" i="1"/>
  <c r="GP44" i="1"/>
  <c r="GV44" i="1"/>
  <c r="HC44" i="1"/>
  <c r="GX44" i="1" s="1"/>
  <c r="C46" i="1"/>
  <c r="D46" i="1"/>
  <c r="I46" i="1"/>
  <c r="K46" i="1"/>
  <c r="AC46" i="1"/>
  <c r="AD46" i="1"/>
  <c r="AB46" i="1" s="1"/>
  <c r="AE46" i="1"/>
  <c r="AF46" i="1"/>
  <c r="AG46" i="1"/>
  <c r="CU46" i="1" s="1"/>
  <c r="AH46" i="1"/>
  <c r="CV46" i="1" s="1"/>
  <c r="AI46" i="1"/>
  <c r="CW46" i="1" s="1"/>
  <c r="AJ46" i="1"/>
  <c r="CQ46" i="1"/>
  <c r="CR46" i="1"/>
  <c r="CX46" i="1"/>
  <c r="GL46" i="1"/>
  <c r="GN46" i="1"/>
  <c r="GO46" i="1"/>
  <c r="GV46" i="1"/>
  <c r="HC46" i="1"/>
  <c r="AC47" i="1"/>
  <c r="CQ47" i="1" s="1"/>
  <c r="AD47" i="1"/>
  <c r="CR47" i="1" s="1"/>
  <c r="AE47" i="1"/>
  <c r="AF47" i="1"/>
  <c r="AG47" i="1"/>
  <c r="CU47" i="1" s="1"/>
  <c r="AH47" i="1"/>
  <c r="CV47" i="1" s="1"/>
  <c r="AI47" i="1"/>
  <c r="CW47" i="1" s="1"/>
  <c r="AJ47" i="1"/>
  <c r="CX47" i="1"/>
  <c r="CY47" i="1"/>
  <c r="X47" i="1" s="1"/>
  <c r="R72" i="7" s="1"/>
  <c r="CZ47" i="1"/>
  <c r="Y47" i="1" s="1"/>
  <c r="T72" i="7" s="1"/>
  <c r="GL47" i="1"/>
  <c r="GO47" i="1"/>
  <c r="GP47" i="1"/>
  <c r="GV47" i="1"/>
  <c r="HC47" i="1" s="1"/>
  <c r="AC48" i="1"/>
  <c r="CQ48" i="1" s="1"/>
  <c r="AD48" i="1"/>
  <c r="CR48" i="1" s="1"/>
  <c r="AE48" i="1"/>
  <c r="AF48" i="1"/>
  <c r="AG48" i="1"/>
  <c r="CU48" i="1" s="1"/>
  <c r="AH48" i="1"/>
  <c r="CV48" i="1" s="1"/>
  <c r="AI48" i="1"/>
  <c r="CW48" i="1" s="1"/>
  <c r="AJ48" i="1"/>
  <c r="CX48" i="1" s="1"/>
  <c r="CS48" i="1"/>
  <c r="CY48" i="1"/>
  <c r="X48" i="1" s="1"/>
  <c r="R73" i="7" s="1"/>
  <c r="CZ48" i="1"/>
  <c r="Y48" i="1" s="1"/>
  <c r="T73" i="7" s="1"/>
  <c r="GL48" i="1"/>
  <c r="GO48" i="1"/>
  <c r="GP48" i="1"/>
  <c r="GV48" i="1"/>
  <c r="HC48" i="1" s="1"/>
  <c r="I49" i="1"/>
  <c r="E74" i="7" s="1"/>
  <c r="AC49" i="1"/>
  <c r="CQ49" i="1" s="1"/>
  <c r="AD49" i="1"/>
  <c r="CR49" i="1" s="1"/>
  <c r="AE49" i="1"/>
  <c r="AF49" i="1"/>
  <c r="AG49" i="1"/>
  <c r="CU49" i="1" s="1"/>
  <c r="AH49" i="1"/>
  <c r="CV49" i="1" s="1"/>
  <c r="AI49" i="1"/>
  <c r="CW49" i="1" s="1"/>
  <c r="AJ49" i="1"/>
  <c r="CX49" i="1" s="1"/>
  <c r="CY49" i="1"/>
  <c r="X49" i="1" s="1"/>
  <c r="R74" i="7" s="1"/>
  <c r="CZ49" i="1"/>
  <c r="Y49" i="1" s="1"/>
  <c r="T74" i="7" s="1"/>
  <c r="GL49" i="1"/>
  <c r="GO49" i="1"/>
  <c r="GP49" i="1"/>
  <c r="GV49" i="1"/>
  <c r="HC49" i="1" s="1"/>
  <c r="X50" i="1"/>
  <c r="R75" i="7" s="1"/>
  <c r="AC50" i="1"/>
  <c r="AD50" i="1"/>
  <c r="CR50" i="1" s="1"/>
  <c r="AE50" i="1"/>
  <c r="AF50" i="1"/>
  <c r="AG50" i="1"/>
  <c r="CU50" i="1" s="1"/>
  <c r="AH50" i="1"/>
  <c r="CV50" i="1" s="1"/>
  <c r="AI50" i="1"/>
  <c r="CW50" i="1" s="1"/>
  <c r="AJ50" i="1"/>
  <c r="CX50" i="1" s="1"/>
  <c r="CQ50" i="1"/>
  <c r="CY50" i="1"/>
  <c r="CZ50" i="1"/>
  <c r="Y50" i="1" s="1"/>
  <c r="T75" i="7" s="1"/>
  <c r="GL50" i="1"/>
  <c r="GO50" i="1"/>
  <c r="GP50" i="1"/>
  <c r="GV50" i="1"/>
  <c r="HC50" i="1" s="1"/>
  <c r="X51" i="1"/>
  <c r="R76" i="7" s="1"/>
  <c r="Y51" i="1"/>
  <c r="T76" i="7" s="1"/>
  <c r="AC51" i="1"/>
  <c r="AD51" i="1"/>
  <c r="AE51" i="1"/>
  <c r="AF51" i="1"/>
  <c r="AG51" i="1"/>
  <c r="CU51" i="1" s="1"/>
  <c r="AH51" i="1"/>
  <c r="CV51" i="1" s="1"/>
  <c r="AI51" i="1"/>
  <c r="CW51" i="1" s="1"/>
  <c r="AJ51" i="1"/>
  <c r="CX51" i="1" s="1"/>
  <c r="CQ51" i="1"/>
  <c r="CY51" i="1"/>
  <c r="CZ51" i="1"/>
  <c r="GL51" i="1"/>
  <c r="GO51" i="1"/>
  <c r="GP51" i="1"/>
  <c r="GV51" i="1"/>
  <c r="HC51" i="1" s="1"/>
  <c r="C52" i="1"/>
  <c r="D52" i="1"/>
  <c r="I52" i="1"/>
  <c r="K52" i="1"/>
  <c r="AC52" i="1"/>
  <c r="AD52" i="1"/>
  <c r="CR52" i="1" s="1"/>
  <c r="Q52" i="1" s="1"/>
  <c r="AE52" i="1"/>
  <c r="CS52" i="1" s="1"/>
  <c r="R52" i="1" s="1"/>
  <c r="AF52" i="1"/>
  <c r="CT52" i="1" s="1"/>
  <c r="S52" i="1" s="1"/>
  <c r="AG52" i="1"/>
  <c r="CU52" i="1" s="1"/>
  <c r="T52" i="1" s="1"/>
  <c r="AH52" i="1"/>
  <c r="CV52" i="1" s="1"/>
  <c r="U52" i="1" s="1"/>
  <c r="AI52" i="1"/>
  <c r="CW52" i="1" s="1"/>
  <c r="AJ52" i="1"/>
  <c r="CX52" i="1" s="1"/>
  <c r="CY52" i="1"/>
  <c r="X52" i="1" s="1"/>
  <c r="CZ52" i="1"/>
  <c r="Y52" i="1" s="1"/>
  <c r="GL52" i="1"/>
  <c r="GO52" i="1"/>
  <c r="GP52" i="1"/>
  <c r="GV52" i="1"/>
  <c r="HC52" i="1"/>
  <c r="GX52" i="1" s="1"/>
  <c r="I53" i="1"/>
  <c r="X53" i="1"/>
  <c r="AC53" i="1"/>
  <c r="AD53" i="1"/>
  <c r="AE53" i="1"/>
  <c r="CS53" i="1" s="1"/>
  <c r="R53" i="1" s="1"/>
  <c r="GK53" i="1" s="1"/>
  <c r="AF53" i="1"/>
  <c r="CT53" i="1" s="1"/>
  <c r="AG53" i="1"/>
  <c r="CU53" i="1" s="1"/>
  <c r="T53" i="1" s="1"/>
  <c r="AH53" i="1"/>
  <c r="CV53" i="1" s="1"/>
  <c r="U53" i="1" s="1"/>
  <c r="AI53" i="1"/>
  <c r="CW53" i="1" s="1"/>
  <c r="V53" i="1" s="1"/>
  <c r="AJ53" i="1"/>
  <c r="CX53" i="1" s="1"/>
  <c r="W53" i="1" s="1"/>
  <c r="CQ53" i="1"/>
  <c r="P53" i="1" s="1"/>
  <c r="CY53" i="1"/>
  <c r="CZ53" i="1"/>
  <c r="Y53" i="1" s="1"/>
  <c r="GL53" i="1"/>
  <c r="GO53" i="1"/>
  <c r="GP53" i="1"/>
  <c r="GV53" i="1"/>
  <c r="HC53" i="1"/>
  <c r="GX53" i="1" s="1"/>
  <c r="I54" i="1"/>
  <c r="AC54" i="1"/>
  <c r="AB54" i="1" s="1"/>
  <c r="AD54" i="1"/>
  <c r="CR54" i="1" s="1"/>
  <c r="AE54" i="1"/>
  <c r="CS54" i="1" s="1"/>
  <c r="AF54" i="1"/>
  <c r="CT54" i="1" s="1"/>
  <c r="AG54" i="1"/>
  <c r="CU54" i="1" s="1"/>
  <c r="AH54" i="1"/>
  <c r="CV54" i="1" s="1"/>
  <c r="AI54" i="1"/>
  <c r="CW54" i="1" s="1"/>
  <c r="V54" i="1" s="1"/>
  <c r="AJ54" i="1"/>
  <c r="CQ54" i="1"/>
  <c r="P54" i="1" s="1"/>
  <c r="CX54" i="1"/>
  <c r="W54" i="1" s="1"/>
  <c r="CY54" i="1"/>
  <c r="X54" i="1" s="1"/>
  <c r="CZ54" i="1"/>
  <c r="Y54" i="1" s="1"/>
  <c r="GL54" i="1"/>
  <c r="GO54" i="1"/>
  <c r="GP54" i="1"/>
  <c r="GV54" i="1"/>
  <c r="HC54" i="1"/>
  <c r="AC55" i="1"/>
  <c r="CQ55" i="1" s="1"/>
  <c r="AD55" i="1"/>
  <c r="CR55" i="1" s="1"/>
  <c r="AE55" i="1"/>
  <c r="CS55" i="1" s="1"/>
  <c r="AF55" i="1"/>
  <c r="AG55" i="1"/>
  <c r="CU55" i="1" s="1"/>
  <c r="AH55" i="1"/>
  <c r="CV55" i="1" s="1"/>
  <c r="AI55" i="1"/>
  <c r="AJ55" i="1"/>
  <c r="CX55" i="1" s="1"/>
  <c r="CT55" i="1"/>
  <c r="CW55" i="1"/>
  <c r="CY55" i="1"/>
  <c r="X55" i="1" s="1"/>
  <c r="CZ55" i="1"/>
  <c r="Y55" i="1" s="1"/>
  <c r="GL55" i="1"/>
  <c r="GO55" i="1"/>
  <c r="GP55" i="1"/>
  <c r="GV55" i="1"/>
  <c r="HC55" i="1" s="1"/>
  <c r="AC56" i="1"/>
  <c r="CQ56" i="1" s="1"/>
  <c r="AD56" i="1"/>
  <c r="CR56" i="1" s="1"/>
  <c r="AE56" i="1"/>
  <c r="CS56" i="1" s="1"/>
  <c r="AF56" i="1"/>
  <c r="CT56" i="1" s="1"/>
  <c r="AG56" i="1"/>
  <c r="CU56" i="1" s="1"/>
  <c r="AH56" i="1"/>
  <c r="CV56" i="1" s="1"/>
  <c r="AI56" i="1"/>
  <c r="CW56" i="1" s="1"/>
  <c r="AJ56" i="1"/>
  <c r="CX56" i="1" s="1"/>
  <c r="CY56" i="1"/>
  <c r="X56" i="1" s="1"/>
  <c r="CZ56" i="1"/>
  <c r="Y56" i="1" s="1"/>
  <c r="GL56" i="1"/>
  <c r="GO56" i="1"/>
  <c r="GP56" i="1"/>
  <c r="GV56" i="1"/>
  <c r="HC56" i="1" s="1"/>
  <c r="I57" i="1"/>
  <c r="AC57" i="1"/>
  <c r="AD57" i="1"/>
  <c r="CR57" i="1" s="1"/>
  <c r="AE57" i="1"/>
  <c r="CS57" i="1" s="1"/>
  <c r="AF57" i="1"/>
  <c r="CT57" i="1" s="1"/>
  <c r="S57" i="1" s="1"/>
  <c r="AG57" i="1"/>
  <c r="CU57" i="1" s="1"/>
  <c r="T57" i="1" s="1"/>
  <c r="AH57" i="1"/>
  <c r="CV57" i="1" s="1"/>
  <c r="AI57" i="1"/>
  <c r="CW57" i="1" s="1"/>
  <c r="AJ57" i="1"/>
  <c r="CX57" i="1" s="1"/>
  <c r="CQ57" i="1"/>
  <c r="P57" i="1" s="1"/>
  <c r="CY57" i="1"/>
  <c r="X57" i="1" s="1"/>
  <c r="CZ57" i="1"/>
  <c r="Y57" i="1" s="1"/>
  <c r="GL57" i="1"/>
  <c r="GO57" i="1"/>
  <c r="GP57" i="1"/>
  <c r="GV57" i="1"/>
  <c r="HC57" i="1" s="1"/>
  <c r="C59" i="1"/>
  <c r="D59" i="1"/>
  <c r="I59" i="1"/>
  <c r="K59" i="1"/>
  <c r="AC59" i="1"/>
  <c r="CQ59" i="1" s="1"/>
  <c r="AE59" i="1"/>
  <c r="AF59" i="1"/>
  <c r="AG59" i="1"/>
  <c r="CU59" i="1" s="1"/>
  <c r="AH59" i="1"/>
  <c r="CV59" i="1" s="1"/>
  <c r="AI59" i="1"/>
  <c r="CW59" i="1" s="1"/>
  <c r="AJ59" i="1"/>
  <c r="CS59" i="1"/>
  <c r="CT59" i="1"/>
  <c r="S59" i="1" s="1"/>
  <c r="J85" i="7" s="1"/>
  <c r="CX59" i="1"/>
  <c r="GL59" i="1"/>
  <c r="GN59" i="1"/>
  <c r="GO59" i="1"/>
  <c r="GV59" i="1"/>
  <c r="HC59" i="1" s="1"/>
  <c r="I60" i="1"/>
  <c r="E88" i="7" s="1"/>
  <c r="AC60" i="1"/>
  <c r="CQ60" i="1" s="1"/>
  <c r="AD60" i="1"/>
  <c r="CR60" i="1" s="1"/>
  <c r="AE60" i="1"/>
  <c r="AF60" i="1"/>
  <c r="AG60" i="1"/>
  <c r="CU60" i="1" s="1"/>
  <c r="AH60" i="1"/>
  <c r="CV60" i="1" s="1"/>
  <c r="AI60" i="1"/>
  <c r="CW60" i="1" s="1"/>
  <c r="AJ60" i="1"/>
  <c r="CX60" i="1" s="1"/>
  <c r="CY60" i="1"/>
  <c r="X60" i="1" s="1"/>
  <c r="R88" i="7" s="1"/>
  <c r="CZ60" i="1"/>
  <c r="Y60" i="1" s="1"/>
  <c r="T88" i="7" s="1"/>
  <c r="GL60" i="1"/>
  <c r="BZ161" i="1" s="1"/>
  <c r="BZ22" i="1" s="1"/>
  <c r="GO60" i="1"/>
  <c r="GP60" i="1"/>
  <c r="GV60" i="1"/>
  <c r="HC60" i="1" s="1"/>
  <c r="AC61" i="1"/>
  <c r="CQ61" i="1" s="1"/>
  <c r="AD61" i="1"/>
  <c r="CR61" i="1" s="1"/>
  <c r="AE61" i="1"/>
  <c r="AF61" i="1"/>
  <c r="AG61" i="1"/>
  <c r="CU61" i="1" s="1"/>
  <c r="AH61" i="1"/>
  <c r="CV61" i="1" s="1"/>
  <c r="AI61" i="1"/>
  <c r="CW61" i="1" s="1"/>
  <c r="AJ61" i="1"/>
  <c r="CX61" i="1" s="1"/>
  <c r="CT61" i="1"/>
  <c r="CY61" i="1"/>
  <c r="X61" i="1" s="1"/>
  <c r="R89" i="7" s="1"/>
  <c r="CZ61" i="1"/>
  <c r="Y61" i="1" s="1"/>
  <c r="T89" i="7" s="1"/>
  <c r="GL61" i="1"/>
  <c r="GO61" i="1"/>
  <c r="GP61" i="1"/>
  <c r="GV61" i="1"/>
  <c r="HC61" i="1"/>
  <c r="X62" i="1"/>
  <c r="R90" i="7" s="1"/>
  <c r="AC62" i="1"/>
  <c r="AB62" i="1" s="1"/>
  <c r="AD62" i="1"/>
  <c r="AE62" i="1"/>
  <c r="AF62" i="1"/>
  <c r="AG62" i="1"/>
  <c r="AH62" i="1"/>
  <c r="AI62" i="1"/>
  <c r="CW62" i="1" s="1"/>
  <c r="AJ62" i="1"/>
  <c r="CX62" i="1" s="1"/>
  <c r="CQ62" i="1"/>
  <c r="CR62" i="1"/>
  <c r="CU62" i="1"/>
  <c r="CV62" i="1"/>
  <c r="CY62" i="1"/>
  <c r="CZ62" i="1"/>
  <c r="Y62" i="1" s="1"/>
  <c r="T90" i="7" s="1"/>
  <c r="GL62" i="1"/>
  <c r="GO62" i="1"/>
  <c r="GP62" i="1"/>
  <c r="GV62" i="1"/>
  <c r="HC62" i="1"/>
  <c r="Y63" i="1"/>
  <c r="T91" i="7" s="1"/>
  <c r="AC63" i="1"/>
  <c r="AD63" i="1"/>
  <c r="CR63" i="1" s="1"/>
  <c r="AE63" i="1"/>
  <c r="AF63" i="1"/>
  <c r="AG63" i="1"/>
  <c r="AH63" i="1"/>
  <c r="AI63" i="1"/>
  <c r="AJ63" i="1"/>
  <c r="CQ63" i="1"/>
  <c r="CU63" i="1"/>
  <c r="CV63" i="1"/>
  <c r="CW63" i="1"/>
  <c r="CX63" i="1"/>
  <c r="CY63" i="1"/>
  <c r="X63" i="1" s="1"/>
  <c r="R91" i="7" s="1"/>
  <c r="CZ63" i="1"/>
  <c r="GL63" i="1"/>
  <c r="GO63" i="1"/>
  <c r="GP63" i="1"/>
  <c r="GV63" i="1"/>
  <c r="HC63" i="1"/>
  <c r="Y64" i="1"/>
  <c r="T92" i="7" s="1"/>
  <c r="AC64" i="1"/>
  <c r="AD64" i="1"/>
  <c r="AE64" i="1"/>
  <c r="AF64" i="1"/>
  <c r="AG64" i="1"/>
  <c r="CU64" i="1" s="1"/>
  <c r="AH64" i="1"/>
  <c r="CV64" i="1" s="1"/>
  <c r="AI64" i="1"/>
  <c r="AJ64" i="1"/>
  <c r="CQ64" i="1"/>
  <c r="CR64" i="1"/>
  <c r="CS64" i="1"/>
  <c r="CW64" i="1"/>
  <c r="CX64" i="1"/>
  <c r="CY64" i="1"/>
  <c r="X64" i="1" s="1"/>
  <c r="R92" i="7" s="1"/>
  <c r="CZ64" i="1"/>
  <c r="GL64" i="1"/>
  <c r="GO64" i="1"/>
  <c r="GP64" i="1"/>
  <c r="GV64" i="1"/>
  <c r="HC64" i="1"/>
  <c r="C65" i="1"/>
  <c r="D65" i="1"/>
  <c r="I65" i="1"/>
  <c r="K65" i="1"/>
  <c r="X65" i="1"/>
  <c r="Y65" i="1"/>
  <c r="AC65" i="1"/>
  <c r="AD65" i="1"/>
  <c r="CR65" i="1" s="1"/>
  <c r="AE65" i="1"/>
  <c r="CS65" i="1" s="1"/>
  <c r="R65" i="1" s="1"/>
  <c r="AF65" i="1"/>
  <c r="CT65" i="1" s="1"/>
  <c r="S65" i="1" s="1"/>
  <c r="AG65" i="1"/>
  <c r="CU65" i="1" s="1"/>
  <c r="T65" i="1" s="1"/>
  <c r="AH65" i="1"/>
  <c r="CV65" i="1" s="1"/>
  <c r="U65" i="1" s="1"/>
  <c r="AI65" i="1"/>
  <c r="CW65" i="1" s="1"/>
  <c r="V65" i="1" s="1"/>
  <c r="AJ65" i="1"/>
  <c r="CX65" i="1" s="1"/>
  <c r="W65" i="1" s="1"/>
  <c r="CQ65" i="1"/>
  <c r="CY65" i="1"/>
  <c r="CZ65" i="1"/>
  <c r="GL65" i="1"/>
  <c r="GO65" i="1"/>
  <c r="GP65" i="1"/>
  <c r="GV65" i="1"/>
  <c r="HC65" i="1"/>
  <c r="Y66" i="1"/>
  <c r="AC66" i="1"/>
  <c r="AD66" i="1"/>
  <c r="AE66" i="1"/>
  <c r="AF66" i="1"/>
  <c r="AB66" i="1" s="1"/>
  <c r="AG66" i="1"/>
  <c r="CU66" i="1" s="1"/>
  <c r="AH66" i="1"/>
  <c r="CV66" i="1" s="1"/>
  <c r="AI66" i="1"/>
  <c r="CW66" i="1" s="1"/>
  <c r="AJ66" i="1"/>
  <c r="CX66" i="1" s="1"/>
  <c r="CQ66" i="1"/>
  <c r="CR66" i="1"/>
  <c r="CS66" i="1"/>
  <c r="CY66" i="1"/>
  <c r="X66" i="1" s="1"/>
  <c r="CZ66" i="1"/>
  <c r="GL66" i="1"/>
  <c r="GO66" i="1"/>
  <c r="GP66" i="1"/>
  <c r="GV66" i="1"/>
  <c r="HC66" i="1"/>
  <c r="AC67" i="1"/>
  <c r="CQ67" i="1" s="1"/>
  <c r="AD67" i="1"/>
  <c r="AE67" i="1"/>
  <c r="AF67" i="1"/>
  <c r="CT67" i="1" s="1"/>
  <c r="AG67" i="1"/>
  <c r="CU67" i="1" s="1"/>
  <c r="AH67" i="1"/>
  <c r="CV67" i="1" s="1"/>
  <c r="AI67" i="1"/>
  <c r="CW67" i="1" s="1"/>
  <c r="AJ67" i="1"/>
  <c r="CX67" i="1" s="1"/>
  <c r="CR67" i="1"/>
  <c r="CS67" i="1"/>
  <c r="CY67" i="1"/>
  <c r="X67" i="1" s="1"/>
  <c r="CZ67" i="1"/>
  <c r="Y67" i="1" s="1"/>
  <c r="GL67" i="1"/>
  <c r="GO67" i="1"/>
  <c r="GP67" i="1"/>
  <c r="GV67" i="1"/>
  <c r="HC67" i="1"/>
  <c r="I68" i="1"/>
  <c r="P68" i="1" s="1"/>
  <c r="AB68" i="1"/>
  <c r="AC68" i="1"/>
  <c r="CQ68" i="1" s="1"/>
  <c r="AD68" i="1"/>
  <c r="CR68" i="1" s="1"/>
  <c r="AE68" i="1"/>
  <c r="CS68" i="1" s="1"/>
  <c r="AF68" i="1"/>
  <c r="AG68" i="1"/>
  <c r="CU68" i="1" s="1"/>
  <c r="T68" i="1" s="1"/>
  <c r="AH68" i="1"/>
  <c r="CV68" i="1" s="1"/>
  <c r="AI68" i="1"/>
  <c r="CW68" i="1" s="1"/>
  <c r="AJ68" i="1"/>
  <c r="CX68" i="1" s="1"/>
  <c r="CT68" i="1"/>
  <c r="CY68" i="1"/>
  <c r="X68" i="1" s="1"/>
  <c r="CZ68" i="1"/>
  <c r="Y68" i="1" s="1"/>
  <c r="GL68" i="1"/>
  <c r="GO68" i="1"/>
  <c r="GP68" i="1"/>
  <c r="GV68" i="1"/>
  <c r="HC68" i="1" s="1"/>
  <c r="X69" i="1"/>
  <c r="AC69" i="1"/>
  <c r="AD69" i="1"/>
  <c r="CR69" i="1" s="1"/>
  <c r="AE69" i="1"/>
  <c r="CS69" i="1" s="1"/>
  <c r="AF69" i="1"/>
  <c r="AG69" i="1"/>
  <c r="AH69" i="1"/>
  <c r="AI69" i="1"/>
  <c r="CW69" i="1" s="1"/>
  <c r="AJ69" i="1"/>
  <c r="CX69" i="1" s="1"/>
  <c r="CT69" i="1"/>
  <c r="CU69" i="1"/>
  <c r="CV69" i="1"/>
  <c r="CY69" i="1"/>
  <c r="CZ69" i="1"/>
  <c r="Y69" i="1" s="1"/>
  <c r="GL69" i="1"/>
  <c r="GO69" i="1"/>
  <c r="GP69" i="1"/>
  <c r="GV69" i="1"/>
  <c r="HC69" i="1" s="1"/>
  <c r="X70" i="1"/>
  <c r="Y70" i="1"/>
  <c r="AC70" i="1"/>
  <c r="CQ70" i="1" s="1"/>
  <c r="AD70" i="1"/>
  <c r="CR70" i="1" s="1"/>
  <c r="AE70" i="1"/>
  <c r="CS70" i="1" s="1"/>
  <c r="AF70" i="1"/>
  <c r="AG70" i="1"/>
  <c r="AH70" i="1"/>
  <c r="AI70" i="1"/>
  <c r="CW70" i="1" s="1"/>
  <c r="AJ70" i="1"/>
  <c r="CX70" i="1" s="1"/>
  <c r="CT70" i="1"/>
  <c r="CU70" i="1"/>
  <c r="CV70" i="1"/>
  <c r="CY70" i="1"/>
  <c r="CZ70" i="1"/>
  <c r="GL70" i="1"/>
  <c r="GO70" i="1"/>
  <c r="GP70" i="1"/>
  <c r="GV70" i="1"/>
  <c r="HC70" i="1" s="1"/>
  <c r="C72" i="1"/>
  <c r="D72" i="1"/>
  <c r="I72" i="1"/>
  <c r="K72" i="1"/>
  <c r="AC72" i="1"/>
  <c r="CQ72" i="1" s="1"/>
  <c r="AE72" i="1"/>
  <c r="AF72" i="1"/>
  <c r="AG72" i="1"/>
  <c r="CU72" i="1" s="1"/>
  <c r="T72" i="1" s="1"/>
  <c r="AH72" i="1"/>
  <c r="CV72" i="1" s="1"/>
  <c r="AI72" i="1"/>
  <c r="CW72" i="1" s="1"/>
  <c r="AJ72" i="1"/>
  <c r="CX72" i="1" s="1"/>
  <c r="GL72" i="1"/>
  <c r="GN72" i="1"/>
  <c r="GO72" i="1"/>
  <c r="GV72" i="1"/>
  <c r="HC72" i="1" s="1"/>
  <c r="X73" i="1"/>
  <c r="R104" i="7" s="1"/>
  <c r="AC73" i="1"/>
  <c r="CQ73" i="1" s="1"/>
  <c r="AD73" i="1"/>
  <c r="CR73" i="1" s="1"/>
  <c r="AE73" i="1"/>
  <c r="AF73" i="1"/>
  <c r="AG73" i="1"/>
  <c r="AH73" i="1"/>
  <c r="CV73" i="1" s="1"/>
  <c r="AI73" i="1"/>
  <c r="CW73" i="1" s="1"/>
  <c r="AJ73" i="1"/>
  <c r="CX73" i="1" s="1"/>
  <c r="CT73" i="1"/>
  <c r="CU73" i="1"/>
  <c r="CY73" i="1"/>
  <c r="CZ73" i="1"/>
  <c r="Y73" i="1" s="1"/>
  <c r="T104" i="7" s="1"/>
  <c r="GL73" i="1"/>
  <c r="GO73" i="1"/>
  <c r="GP73" i="1"/>
  <c r="GV73" i="1"/>
  <c r="HC73" i="1"/>
  <c r="X74" i="1"/>
  <c r="R105" i="7" s="1"/>
  <c r="AC74" i="1"/>
  <c r="CQ74" i="1" s="1"/>
  <c r="AD74" i="1"/>
  <c r="CR74" i="1" s="1"/>
  <c r="AE74" i="1"/>
  <c r="AF74" i="1"/>
  <c r="AG74" i="1"/>
  <c r="CU74" i="1" s="1"/>
  <c r="AH74" i="1"/>
  <c r="CV74" i="1" s="1"/>
  <c r="AI74" i="1"/>
  <c r="CW74" i="1" s="1"/>
  <c r="AJ74" i="1"/>
  <c r="CX74" i="1" s="1"/>
  <c r="CT74" i="1"/>
  <c r="CY74" i="1"/>
  <c r="CZ74" i="1"/>
  <c r="Y74" i="1" s="1"/>
  <c r="T105" i="7" s="1"/>
  <c r="GL74" i="1"/>
  <c r="GO74" i="1"/>
  <c r="GP74" i="1"/>
  <c r="GV74" i="1"/>
  <c r="HC74" i="1" s="1"/>
  <c r="AC75" i="1"/>
  <c r="AD75" i="1"/>
  <c r="AE75" i="1"/>
  <c r="AF75" i="1"/>
  <c r="AG75" i="1"/>
  <c r="CU75" i="1" s="1"/>
  <c r="AH75" i="1"/>
  <c r="CV75" i="1" s="1"/>
  <c r="AI75" i="1"/>
  <c r="CW75" i="1" s="1"/>
  <c r="AJ75" i="1"/>
  <c r="CX75" i="1" s="1"/>
  <c r="CQ75" i="1"/>
  <c r="CR75" i="1"/>
  <c r="CS75" i="1"/>
  <c r="CY75" i="1"/>
  <c r="X75" i="1" s="1"/>
  <c r="R106" i="7" s="1"/>
  <c r="CZ75" i="1"/>
  <c r="Y75" i="1" s="1"/>
  <c r="T106" i="7" s="1"/>
  <c r="GL75" i="1"/>
  <c r="GO75" i="1"/>
  <c r="GP75" i="1"/>
  <c r="GV75" i="1"/>
  <c r="HC75" i="1" s="1"/>
  <c r="AC76" i="1"/>
  <c r="CQ76" i="1" s="1"/>
  <c r="AD76" i="1"/>
  <c r="AE76" i="1"/>
  <c r="AF76" i="1"/>
  <c r="AG76" i="1"/>
  <c r="CU76" i="1" s="1"/>
  <c r="AH76" i="1"/>
  <c r="CV76" i="1" s="1"/>
  <c r="AI76" i="1"/>
  <c r="CW76" i="1" s="1"/>
  <c r="AJ76" i="1"/>
  <c r="CX76" i="1" s="1"/>
  <c r="CR76" i="1"/>
  <c r="CY76" i="1"/>
  <c r="X76" i="1" s="1"/>
  <c r="R107" i="7" s="1"/>
  <c r="CZ76" i="1"/>
  <c r="Y76" i="1" s="1"/>
  <c r="T107" i="7" s="1"/>
  <c r="GL76" i="1"/>
  <c r="GO76" i="1"/>
  <c r="GP76" i="1"/>
  <c r="GV76" i="1"/>
  <c r="HC76" i="1"/>
  <c r="AC77" i="1"/>
  <c r="AD77" i="1"/>
  <c r="CR77" i="1" s="1"/>
  <c r="AE77" i="1"/>
  <c r="AF77" i="1"/>
  <c r="AG77" i="1"/>
  <c r="CU77" i="1" s="1"/>
  <c r="AH77" i="1"/>
  <c r="AI77" i="1"/>
  <c r="CW77" i="1" s="1"/>
  <c r="AJ77" i="1"/>
  <c r="CX77" i="1" s="1"/>
  <c r="CQ77" i="1"/>
  <c r="CV77" i="1"/>
  <c r="CY77" i="1"/>
  <c r="X77" i="1" s="1"/>
  <c r="R108" i="7" s="1"/>
  <c r="CZ77" i="1"/>
  <c r="Y77" i="1" s="1"/>
  <c r="T108" i="7" s="1"/>
  <c r="GL77" i="1"/>
  <c r="GO77" i="1"/>
  <c r="GP77" i="1"/>
  <c r="GV77" i="1"/>
  <c r="HC77" i="1"/>
  <c r="C78" i="1"/>
  <c r="D78" i="1"/>
  <c r="I78" i="1"/>
  <c r="I83" i="1" s="1"/>
  <c r="K78" i="1"/>
  <c r="V78" i="1"/>
  <c r="X78" i="1"/>
  <c r="AC78" i="1"/>
  <c r="AD78" i="1"/>
  <c r="AE78" i="1"/>
  <c r="CS78" i="1" s="1"/>
  <c r="R78" i="1" s="1"/>
  <c r="AF78" i="1"/>
  <c r="CT78" i="1" s="1"/>
  <c r="S78" i="1" s="1"/>
  <c r="AG78" i="1"/>
  <c r="CU78" i="1" s="1"/>
  <c r="T78" i="1" s="1"/>
  <c r="AH78" i="1"/>
  <c r="AI78" i="1"/>
  <c r="AJ78" i="1"/>
  <c r="CX78" i="1" s="1"/>
  <c r="W78" i="1" s="1"/>
  <c r="CQ78" i="1"/>
  <c r="P78" i="1" s="1"/>
  <c r="CR78" i="1"/>
  <c r="Q78" i="1" s="1"/>
  <c r="CV78" i="1"/>
  <c r="U78" i="1" s="1"/>
  <c r="CW78" i="1"/>
  <c r="CY78" i="1"/>
  <c r="CZ78" i="1"/>
  <c r="Y78" i="1" s="1"/>
  <c r="GL78" i="1"/>
  <c r="GO78" i="1"/>
  <c r="GP78" i="1"/>
  <c r="GV78" i="1"/>
  <c r="HC78" i="1"/>
  <c r="GX78" i="1" s="1"/>
  <c r="I79" i="1"/>
  <c r="AC79" i="1"/>
  <c r="AD79" i="1"/>
  <c r="AE79" i="1"/>
  <c r="CS79" i="1" s="1"/>
  <c r="AF79" i="1"/>
  <c r="AB79" i="1" s="1"/>
  <c r="AG79" i="1"/>
  <c r="CU79" i="1" s="1"/>
  <c r="AH79" i="1"/>
  <c r="CV79" i="1" s="1"/>
  <c r="AI79" i="1"/>
  <c r="CW79" i="1" s="1"/>
  <c r="AJ79" i="1"/>
  <c r="CQ79" i="1"/>
  <c r="P79" i="1" s="1"/>
  <c r="CR79" i="1"/>
  <c r="Q79" i="1" s="1"/>
  <c r="CX79" i="1"/>
  <c r="CY79" i="1"/>
  <c r="X79" i="1" s="1"/>
  <c r="CZ79" i="1"/>
  <c r="Y79" i="1" s="1"/>
  <c r="GL79" i="1"/>
  <c r="GO79" i="1"/>
  <c r="GP79" i="1"/>
  <c r="GV79" i="1"/>
  <c r="HC79" i="1"/>
  <c r="I80" i="1"/>
  <c r="Y80" i="1"/>
  <c r="AC80" i="1"/>
  <c r="CQ80" i="1" s="1"/>
  <c r="AD80" i="1"/>
  <c r="CR80" i="1" s="1"/>
  <c r="AE80" i="1"/>
  <c r="CS80" i="1" s="1"/>
  <c r="AF80" i="1"/>
  <c r="AG80" i="1"/>
  <c r="AH80" i="1"/>
  <c r="CV80" i="1" s="1"/>
  <c r="AI80" i="1"/>
  <c r="CW80" i="1" s="1"/>
  <c r="AJ80" i="1"/>
  <c r="CT80" i="1"/>
  <c r="S80" i="1" s="1"/>
  <c r="CU80" i="1"/>
  <c r="T80" i="1" s="1"/>
  <c r="CX80" i="1"/>
  <c r="W80" i="1" s="1"/>
  <c r="CY80" i="1"/>
  <c r="X80" i="1" s="1"/>
  <c r="CZ80" i="1"/>
  <c r="GL80" i="1"/>
  <c r="GO80" i="1"/>
  <c r="GP80" i="1"/>
  <c r="GV80" i="1"/>
  <c r="HC80" i="1" s="1"/>
  <c r="I81" i="1"/>
  <c r="T81" i="1"/>
  <c r="AC81" i="1"/>
  <c r="CQ81" i="1" s="1"/>
  <c r="P81" i="1" s="1"/>
  <c r="AD81" i="1"/>
  <c r="CR81" i="1" s="1"/>
  <c r="Q81" i="1" s="1"/>
  <c r="AE81" i="1"/>
  <c r="CS81" i="1" s="1"/>
  <c r="R81" i="1" s="1"/>
  <c r="AF81" i="1"/>
  <c r="CT81" i="1" s="1"/>
  <c r="S81" i="1" s="1"/>
  <c r="AG81" i="1"/>
  <c r="CU81" i="1" s="1"/>
  <c r="AH81" i="1"/>
  <c r="CV81" i="1" s="1"/>
  <c r="U81" i="1" s="1"/>
  <c r="AI81" i="1"/>
  <c r="CW81" i="1" s="1"/>
  <c r="V81" i="1" s="1"/>
  <c r="AJ81" i="1"/>
  <c r="CX81" i="1" s="1"/>
  <c r="W81" i="1" s="1"/>
  <c r="CY81" i="1"/>
  <c r="X81" i="1" s="1"/>
  <c r="CZ81" i="1"/>
  <c r="Y81" i="1" s="1"/>
  <c r="GK81" i="1"/>
  <c r="GL81" i="1"/>
  <c r="GO81" i="1"/>
  <c r="GP81" i="1"/>
  <c r="GV81" i="1"/>
  <c r="HC81" i="1" s="1"/>
  <c r="GX81" i="1" s="1"/>
  <c r="I82" i="1"/>
  <c r="X82" i="1"/>
  <c r="AC82" i="1"/>
  <c r="AD82" i="1"/>
  <c r="CR82" i="1" s="1"/>
  <c r="Q82" i="1" s="1"/>
  <c r="AE82" i="1"/>
  <c r="CS82" i="1" s="1"/>
  <c r="R82" i="1" s="1"/>
  <c r="GK82" i="1" s="1"/>
  <c r="AF82" i="1"/>
  <c r="CT82" i="1" s="1"/>
  <c r="S82" i="1" s="1"/>
  <c r="AG82" i="1"/>
  <c r="CU82" i="1" s="1"/>
  <c r="T82" i="1" s="1"/>
  <c r="AH82" i="1"/>
  <c r="CV82" i="1" s="1"/>
  <c r="U82" i="1" s="1"/>
  <c r="AI82" i="1"/>
  <c r="CW82" i="1" s="1"/>
  <c r="V82" i="1" s="1"/>
  <c r="AJ82" i="1"/>
  <c r="CX82" i="1" s="1"/>
  <c r="W82" i="1" s="1"/>
  <c r="CY82" i="1"/>
  <c r="CZ82" i="1"/>
  <c r="Y82" i="1" s="1"/>
  <c r="GL82" i="1"/>
  <c r="GO82" i="1"/>
  <c r="GP82" i="1"/>
  <c r="GV82" i="1"/>
  <c r="HC82" i="1"/>
  <c r="GX82" i="1" s="1"/>
  <c r="W83" i="1"/>
  <c r="X83" i="1"/>
  <c r="Y83" i="1"/>
  <c r="AC83" i="1"/>
  <c r="CQ83" i="1" s="1"/>
  <c r="AD83" i="1"/>
  <c r="AE83" i="1"/>
  <c r="CS83" i="1" s="1"/>
  <c r="AF83" i="1"/>
  <c r="CT83" i="1" s="1"/>
  <c r="AG83" i="1"/>
  <c r="AH83" i="1"/>
  <c r="AI83" i="1"/>
  <c r="AJ83" i="1"/>
  <c r="CX83" i="1" s="1"/>
  <c r="CR83" i="1"/>
  <c r="CU83" i="1"/>
  <c r="CV83" i="1"/>
  <c r="CW83" i="1"/>
  <c r="CY83" i="1"/>
  <c r="CZ83" i="1"/>
  <c r="GL83" i="1"/>
  <c r="GO83" i="1"/>
  <c r="GP83" i="1"/>
  <c r="GV83" i="1"/>
  <c r="HC83" i="1" s="1"/>
  <c r="C85" i="1"/>
  <c r="D85" i="1"/>
  <c r="I85" i="1"/>
  <c r="K85" i="1"/>
  <c r="AC85" i="1"/>
  <c r="CQ85" i="1" s="1"/>
  <c r="P85" i="1" s="1"/>
  <c r="AE85" i="1"/>
  <c r="AF85" i="1"/>
  <c r="AG85" i="1"/>
  <c r="AH85" i="1"/>
  <c r="AI85" i="1"/>
  <c r="CW85" i="1" s="1"/>
  <c r="AJ85" i="1"/>
  <c r="CX85" i="1" s="1"/>
  <c r="CT85" i="1"/>
  <c r="CU85" i="1"/>
  <c r="CV85" i="1"/>
  <c r="GL85" i="1"/>
  <c r="GN85" i="1"/>
  <c r="GO85" i="1"/>
  <c r="GV85" i="1"/>
  <c r="HC85" i="1" s="1"/>
  <c r="AC86" i="1"/>
  <c r="AB86" i="1" s="1"/>
  <c r="AD86" i="1"/>
  <c r="CR86" i="1" s="1"/>
  <c r="AE86" i="1"/>
  <c r="AF86" i="1"/>
  <c r="AG86" i="1"/>
  <c r="CU86" i="1" s="1"/>
  <c r="AH86" i="1"/>
  <c r="CV86" i="1" s="1"/>
  <c r="AI86" i="1"/>
  <c r="CW86" i="1" s="1"/>
  <c r="AJ86" i="1"/>
  <c r="CX86" i="1" s="1"/>
  <c r="CY86" i="1"/>
  <c r="X86" i="1" s="1"/>
  <c r="R120" i="7" s="1"/>
  <c r="CZ86" i="1"/>
  <c r="Y86" i="1" s="1"/>
  <c r="T120" i="7" s="1"/>
  <c r="GL86" i="1"/>
  <c r="GO86" i="1"/>
  <c r="GP86" i="1"/>
  <c r="GV86" i="1"/>
  <c r="HC86" i="1" s="1"/>
  <c r="X87" i="1"/>
  <c r="R121" i="7" s="1"/>
  <c r="Y87" i="1"/>
  <c r="T121" i="7" s="1"/>
  <c r="AC87" i="1"/>
  <c r="AD87" i="1"/>
  <c r="CR87" i="1" s="1"/>
  <c r="AE87" i="1"/>
  <c r="AF87" i="1"/>
  <c r="AG87" i="1"/>
  <c r="CU87" i="1" s="1"/>
  <c r="AH87" i="1"/>
  <c r="AI87" i="1"/>
  <c r="CW87" i="1" s="1"/>
  <c r="AJ87" i="1"/>
  <c r="CX87" i="1" s="1"/>
  <c r="CQ87" i="1"/>
  <c r="CV87" i="1"/>
  <c r="CY87" i="1"/>
  <c r="CZ87" i="1"/>
  <c r="GL87" i="1"/>
  <c r="GO87" i="1"/>
  <c r="GP87" i="1"/>
  <c r="GV87" i="1"/>
  <c r="HC87" i="1"/>
  <c r="I88" i="1"/>
  <c r="X88" i="1"/>
  <c r="R122" i="7" s="1"/>
  <c r="Y88" i="1"/>
  <c r="T122" i="7" s="1"/>
  <c r="AC88" i="1"/>
  <c r="AD88" i="1"/>
  <c r="AE88" i="1"/>
  <c r="AF88" i="1"/>
  <c r="AG88" i="1"/>
  <c r="CU88" i="1" s="1"/>
  <c r="AH88" i="1"/>
  <c r="CV88" i="1" s="1"/>
  <c r="AI88" i="1"/>
  <c r="CW88" i="1" s="1"/>
  <c r="AJ88" i="1"/>
  <c r="CX88" i="1" s="1"/>
  <c r="CQ88" i="1"/>
  <c r="CR88" i="1"/>
  <c r="CS88" i="1"/>
  <c r="CY88" i="1"/>
  <c r="CZ88" i="1"/>
  <c r="GL88" i="1"/>
  <c r="GO88" i="1"/>
  <c r="GP88" i="1"/>
  <c r="GV88" i="1"/>
  <c r="HC88" i="1"/>
  <c r="I89" i="1"/>
  <c r="E123" i="7" s="1"/>
  <c r="AC89" i="1"/>
  <c r="CQ89" i="1" s="1"/>
  <c r="P89" i="1" s="1"/>
  <c r="AD89" i="1"/>
  <c r="CR89" i="1" s="1"/>
  <c r="AE89" i="1"/>
  <c r="AF89" i="1"/>
  <c r="AG89" i="1"/>
  <c r="CU89" i="1" s="1"/>
  <c r="AH89" i="1"/>
  <c r="CV89" i="1" s="1"/>
  <c r="AI89" i="1"/>
  <c r="CW89" i="1" s="1"/>
  <c r="AJ89" i="1"/>
  <c r="CX89" i="1" s="1"/>
  <c r="CY89" i="1"/>
  <c r="X89" i="1" s="1"/>
  <c r="R123" i="7" s="1"/>
  <c r="CZ89" i="1"/>
  <c r="Y89" i="1" s="1"/>
  <c r="T123" i="7" s="1"/>
  <c r="GL89" i="1"/>
  <c r="GO89" i="1"/>
  <c r="GP89" i="1"/>
  <c r="GV89" i="1"/>
  <c r="HC89" i="1"/>
  <c r="AC90" i="1"/>
  <c r="CQ90" i="1" s="1"/>
  <c r="AD90" i="1"/>
  <c r="CR90" i="1" s="1"/>
  <c r="AE90" i="1"/>
  <c r="AF90" i="1"/>
  <c r="AG90" i="1"/>
  <c r="CU90" i="1" s="1"/>
  <c r="AH90" i="1"/>
  <c r="CV90" i="1" s="1"/>
  <c r="AI90" i="1"/>
  <c r="CW90" i="1" s="1"/>
  <c r="AJ90" i="1"/>
  <c r="CX90" i="1" s="1"/>
  <c r="CY90" i="1"/>
  <c r="X90" i="1" s="1"/>
  <c r="R124" i="7" s="1"/>
  <c r="CZ90" i="1"/>
  <c r="Y90" i="1" s="1"/>
  <c r="T124" i="7" s="1"/>
  <c r="GL90" i="1"/>
  <c r="GO90" i="1"/>
  <c r="GP90" i="1"/>
  <c r="GV90" i="1"/>
  <c r="HC90" i="1" s="1"/>
  <c r="C91" i="1"/>
  <c r="D91" i="1"/>
  <c r="I91" i="1"/>
  <c r="I93" i="1" s="1"/>
  <c r="U93" i="1" s="1"/>
  <c r="K91" i="1"/>
  <c r="AC91" i="1"/>
  <c r="CQ91" i="1" s="1"/>
  <c r="AD91" i="1"/>
  <c r="CR91" i="1" s="1"/>
  <c r="AE91" i="1"/>
  <c r="CS91" i="1" s="1"/>
  <c r="AF91" i="1"/>
  <c r="AG91" i="1"/>
  <c r="CU91" i="1" s="1"/>
  <c r="T91" i="1" s="1"/>
  <c r="AH91" i="1"/>
  <c r="AI91" i="1"/>
  <c r="CW91" i="1" s="1"/>
  <c r="V91" i="1" s="1"/>
  <c r="AJ91" i="1"/>
  <c r="CV91" i="1"/>
  <c r="U91" i="1" s="1"/>
  <c r="CX91" i="1"/>
  <c r="CY91" i="1"/>
  <c r="X91" i="1" s="1"/>
  <c r="CZ91" i="1"/>
  <c r="Y91" i="1" s="1"/>
  <c r="GL91" i="1"/>
  <c r="GO91" i="1"/>
  <c r="GP91" i="1"/>
  <c r="GV91" i="1"/>
  <c r="HC91" i="1"/>
  <c r="AC92" i="1"/>
  <c r="CQ92" i="1" s="1"/>
  <c r="AD92" i="1"/>
  <c r="CR92" i="1" s="1"/>
  <c r="AE92" i="1"/>
  <c r="CS92" i="1" s="1"/>
  <c r="AF92" i="1"/>
  <c r="AG92" i="1"/>
  <c r="CU92" i="1" s="1"/>
  <c r="AH92" i="1"/>
  <c r="CV92" i="1" s="1"/>
  <c r="AI92" i="1"/>
  <c r="CW92" i="1" s="1"/>
  <c r="AJ92" i="1"/>
  <c r="CT92" i="1"/>
  <c r="CX92" i="1"/>
  <c r="CY92" i="1"/>
  <c r="X92" i="1" s="1"/>
  <c r="CZ92" i="1"/>
  <c r="Y92" i="1" s="1"/>
  <c r="GL92" i="1"/>
  <c r="GO92" i="1"/>
  <c r="GP92" i="1"/>
  <c r="GV92" i="1"/>
  <c r="HC92" i="1" s="1"/>
  <c r="AC93" i="1"/>
  <c r="CQ93" i="1" s="1"/>
  <c r="AD93" i="1"/>
  <c r="CR93" i="1" s="1"/>
  <c r="AE93" i="1"/>
  <c r="CS93" i="1" s="1"/>
  <c r="AF93" i="1"/>
  <c r="CT93" i="1" s="1"/>
  <c r="AG93" i="1"/>
  <c r="CU93" i="1" s="1"/>
  <c r="AH93" i="1"/>
  <c r="CV93" i="1" s="1"/>
  <c r="AI93" i="1"/>
  <c r="CW93" i="1" s="1"/>
  <c r="AJ93" i="1"/>
  <c r="CX93" i="1" s="1"/>
  <c r="CY93" i="1"/>
  <c r="X93" i="1" s="1"/>
  <c r="CZ93" i="1"/>
  <c r="Y93" i="1" s="1"/>
  <c r="GL93" i="1"/>
  <c r="GO93" i="1"/>
  <c r="GP93" i="1"/>
  <c r="GV93" i="1"/>
  <c r="HC93" i="1" s="1"/>
  <c r="GX93" i="1" s="1"/>
  <c r="X94" i="1"/>
  <c r="AC94" i="1"/>
  <c r="AD94" i="1"/>
  <c r="CR94" i="1" s="1"/>
  <c r="AE94" i="1"/>
  <c r="CS94" i="1" s="1"/>
  <c r="AF94" i="1"/>
  <c r="AG94" i="1"/>
  <c r="AH94" i="1"/>
  <c r="CV94" i="1" s="1"/>
  <c r="AI94" i="1"/>
  <c r="CW94" i="1" s="1"/>
  <c r="AJ94" i="1"/>
  <c r="CX94" i="1" s="1"/>
  <c r="CT94" i="1"/>
  <c r="CU94" i="1"/>
  <c r="CY94" i="1"/>
  <c r="CZ94" i="1"/>
  <c r="Y94" i="1" s="1"/>
  <c r="GL94" i="1"/>
  <c r="GO94" i="1"/>
  <c r="GP94" i="1"/>
  <c r="GV94" i="1"/>
  <c r="HC94" i="1" s="1"/>
  <c r="X95" i="1"/>
  <c r="Y95" i="1"/>
  <c r="AC95" i="1"/>
  <c r="AB95" i="1" s="1"/>
  <c r="AD95" i="1"/>
  <c r="AE95" i="1"/>
  <c r="CS95" i="1" s="1"/>
  <c r="AF95" i="1"/>
  <c r="CT95" i="1" s="1"/>
  <c r="AG95" i="1"/>
  <c r="AH95" i="1"/>
  <c r="AI95" i="1"/>
  <c r="CW95" i="1" s="1"/>
  <c r="AJ95" i="1"/>
  <c r="CX95" i="1" s="1"/>
  <c r="CR95" i="1"/>
  <c r="CU95" i="1"/>
  <c r="CV95" i="1"/>
  <c r="CY95" i="1"/>
  <c r="CZ95" i="1"/>
  <c r="GL95" i="1"/>
  <c r="GO95" i="1"/>
  <c r="GP95" i="1"/>
  <c r="GV95" i="1"/>
  <c r="HC95" i="1" s="1"/>
  <c r="Y96" i="1"/>
  <c r="AC96" i="1"/>
  <c r="CQ96" i="1" s="1"/>
  <c r="AD96" i="1"/>
  <c r="CR96" i="1" s="1"/>
  <c r="AE96" i="1"/>
  <c r="CS96" i="1" s="1"/>
  <c r="AF96" i="1"/>
  <c r="AG96" i="1"/>
  <c r="CU96" i="1" s="1"/>
  <c r="AH96" i="1"/>
  <c r="AI96" i="1"/>
  <c r="AJ96" i="1"/>
  <c r="CV96" i="1"/>
  <c r="CW96" i="1"/>
  <c r="CX96" i="1"/>
  <c r="CY96" i="1"/>
  <c r="X96" i="1" s="1"/>
  <c r="CZ96" i="1"/>
  <c r="GL96" i="1"/>
  <c r="GO96" i="1"/>
  <c r="GP96" i="1"/>
  <c r="GV96" i="1"/>
  <c r="HC96" i="1"/>
  <c r="C98" i="1"/>
  <c r="D98" i="1"/>
  <c r="I98" i="1"/>
  <c r="K98" i="1"/>
  <c r="AC98" i="1"/>
  <c r="AE98" i="1"/>
  <c r="AF98" i="1"/>
  <c r="AG98" i="1"/>
  <c r="AH98" i="1"/>
  <c r="AI98" i="1"/>
  <c r="CW98" i="1" s="1"/>
  <c r="AJ98" i="1"/>
  <c r="CX98" i="1" s="1"/>
  <c r="CT98" i="1"/>
  <c r="CU98" i="1"/>
  <c r="T98" i="1" s="1"/>
  <c r="CV98" i="1"/>
  <c r="U98" i="1" s="1"/>
  <c r="K144" i="7" s="1"/>
  <c r="GL98" i="1"/>
  <c r="GN98" i="1"/>
  <c r="GO98" i="1"/>
  <c r="GV98" i="1"/>
  <c r="HC98" i="1" s="1"/>
  <c r="X99" i="1"/>
  <c r="R136" i="7" s="1"/>
  <c r="Y99" i="1"/>
  <c r="T136" i="7" s="1"/>
  <c r="AC99" i="1"/>
  <c r="AD99" i="1"/>
  <c r="CR99" i="1" s="1"/>
  <c r="AE99" i="1"/>
  <c r="AF99" i="1"/>
  <c r="AG99" i="1"/>
  <c r="CU99" i="1" s="1"/>
  <c r="AH99" i="1"/>
  <c r="AI99" i="1"/>
  <c r="AJ99" i="1"/>
  <c r="CX99" i="1" s="1"/>
  <c r="CQ99" i="1"/>
  <c r="CV99" i="1"/>
  <c r="CW99" i="1"/>
  <c r="CY99" i="1"/>
  <c r="CZ99" i="1"/>
  <c r="GL99" i="1"/>
  <c r="GO99" i="1"/>
  <c r="GP99" i="1"/>
  <c r="GV99" i="1"/>
  <c r="HC99" i="1" s="1"/>
  <c r="X100" i="1"/>
  <c r="R137" i="7" s="1"/>
  <c r="AC100" i="1"/>
  <c r="AD100" i="1"/>
  <c r="AE100" i="1"/>
  <c r="AF100" i="1"/>
  <c r="AG100" i="1"/>
  <c r="CU100" i="1" s="1"/>
  <c r="AH100" i="1"/>
  <c r="AI100" i="1"/>
  <c r="CW100" i="1" s="1"/>
  <c r="AJ100" i="1"/>
  <c r="CX100" i="1" s="1"/>
  <c r="CQ100" i="1"/>
  <c r="CR100" i="1"/>
  <c r="CV100" i="1"/>
  <c r="CY100" i="1"/>
  <c r="CZ100" i="1"/>
  <c r="Y100" i="1" s="1"/>
  <c r="T137" i="7" s="1"/>
  <c r="GL100" i="1"/>
  <c r="GO100" i="1"/>
  <c r="GP100" i="1"/>
  <c r="GV100" i="1"/>
  <c r="HC100" i="1"/>
  <c r="AC101" i="1"/>
  <c r="AD101" i="1"/>
  <c r="CR101" i="1" s="1"/>
  <c r="AE101" i="1"/>
  <c r="AF101" i="1"/>
  <c r="AG101" i="1"/>
  <c r="CU101" i="1" s="1"/>
  <c r="AH101" i="1"/>
  <c r="CV101" i="1" s="1"/>
  <c r="AI101" i="1"/>
  <c r="CW101" i="1" s="1"/>
  <c r="AJ101" i="1"/>
  <c r="CX101" i="1" s="1"/>
  <c r="CQ101" i="1"/>
  <c r="CY101" i="1"/>
  <c r="X101" i="1" s="1"/>
  <c r="R138" i="7" s="1"/>
  <c r="CZ101" i="1"/>
  <c r="Y101" i="1" s="1"/>
  <c r="T138" i="7" s="1"/>
  <c r="GL101" i="1"/>
  <c r="GO101" i="1"/>
  <c r="GP101" i="1"/>
  <c r="GV101" i="1"/>
  <c r="HC101" i="1" s="1"/>
  <c r="AC102" i="1"/>
  <c r="CQ102" i="1" s="1"/>
  <c r="AD102" i="1"/>
  <c r="CR102" i="1" s="1"/>
  <c r="AE102" i="1"/>
  <c r="AF102" i="1"/>
  <c r="AG102" i="1"/>
  <c r="CU102" i="1" s="1"/>
  <c r="AH102" i="1"/>
  <c r="CV102" i="1" s="1"/>
  <c r="AI102" i="1"/>
  <c r="CW102" i="1" s="1"/>
  <c r="AJ102" i="1"/>
  <c r="CX102" i="1" s="1"/>
  <c r="CS102" i="1"/>
  <c r="CY102" i="1"/>
  <c r="X102" i="1" s="1"/>
  <c r="R139" i="7" s="1"/>
  <c r="CZ102" i="1"/>
  <c r="Y102" i="1" s="1"/>
  <c r="T139" i="7" s="1"/>
  <c r="GL102" i="1"/>
  <c r="GO102" i="1"/>
  <c r="GP102" i="1"/>
  <c r="GV102" i="1"/>
  <c r="HC102" i="1" s="1"/>
  <c r="I103" i="1"/>
  <c r="E140" i="7" s="1"/>
  <c r="Q103" i="1"/>
  <c r="AC103" i="1"/>
  <c r="CQ103" i="1" s="1"/>
  <c r="AD103" i="1"/>
  <c r="CR103" i="1" s="1"/>
  <c r="AE103" i="1"/>
  <c r="AF103" i="1"/>
  <c r="AG103" i="1"/>
  <c r="CU103" i="1" s="1"/>
  <c r="T103" i="1" s="1"/>
  <c r="AH103" i="1"/>
  <c r="CV103" i="1" s="1"/>
  <c r="AI103" i="1"/>
  <c r="CW103" i="1" s="1"/>
  <c r="AJ103" i="1"/>
  <c r="CX103" i="1" s="1"/>
  <c r="CS103" i="1"/>
  <c r="CY103" i="1"/>
  <c r="X103" i="1" s="1"/>
  <c r="R140" i="7" s="1"/>
  <c r="CZ103" i="1"/>
  <c r="Y103" i="1" s="1"/>
  <c r="T140" i="7" s="1"/>
  <c r="GL103" i="1"/>
  <c r="GO103" i="1"/>
  <c r="GP103" i="1"/>
  <c r="GV103" i="1"/>
  <c r="HC103" i="1" s="1"/>
  <c r="C104" i="1"/>
  <c r="D104" i="1"/>
  <c r="I104" i="1"/>
  <c r="K104" i="1"/>
  <c r="AC104" i="1"/>
  <c r="AD104" i="1"/>
  <c r="AE104" i="1"/>
  <c r="AF104" i="1"/>
  <c r="CT104" i="1" s="1"/>
  <c r="AG104" i="1"/>
  <c r="CU104" i="1" s="1"/>
  <c r="T104" i="1" s="1"/>
  <c r="AH104" i="1"/>
  <c r="CV104" i="1" s="1"/>
  <c r="U104" i="1" s="1"/>
  <c r="AI104" i="1"/>
  <c r="CW104" i="1" s="1"/>
  <c r="V104" i="1" s="1"/>
  <c r="AJ104" i="1"/>
  <c r="CX104" i="1" s="1"/>
  <c r="CR104" i="1"/>
  <c r="CS104" i="1"/>
  <c r="CY104" i="1"/>
  <c r="X104" i="1" s="1"/>
  <c r="CZ104" i="1"/>
  <c r="Y104" i="1" s="1"/>
  <c r="GL104" i="1"/>
  <c r="GO104" i="1"/>
  <c r="GP104" i="1"/>
  <c r="GV104" i="1"/>
  <c r="HC104" i="1" s="1"/>
  <c r="AC105" i="1"/>
  <c r="CQ105" i="1" s="1"/>
  <c r="AD105" i="1"/>
  <c r="CR105" i="1" s="1"/>
  <c r="AE105" i="1"/>
  <c r="CS105" i="1" s="1"/>
  <c r="AF105" i="1"/>
  <c r="AG105" i="1"/>
  <c r="CU105" i="1" s="1"/>
  <c r="AH105" i="1"/>
  <c r="AI105" i="1"/>
  <c r="CW105" i="1" s="1"/>
  <c r="AJ105" i="1"/>
  <c r="CT105" i="1"/>
  <c r="CV105" i="1"/>
  <c r="CX105" i="1"/>
  <c r="CY105" i="1"/>
  <c r="X105" i="1" s="1"/>
  <c r="CZ105" i="1"/>
  <c r="Y105" i="1" s="1"/>
  <c r="GL105" i="1"/>
  <c r="GO105" i="1"/>
  <c r="GP105" i="1"/>
  <c r="GV105" i="1"/>
  <c r="HC105" i="1" s="1"/>
  <c r="AC106" i="1"/>
  <c r="CQ106" i="1" s="1"/>
  <c r="AD106" i="1"/>
  <c r="CR106" i="1" s="1"/>
  <c r="AE106" i="1"/>
  <c r="CS106" i="1" s="1"/>
  <c r="AF106" i="1"/>
  <c r="AG106" i="1"/>
  <c r="AH106" i="1"/>
  <c r="AI106" i="1"/>
  <c r="CW106" i="1" s="1"/>
  <c r="AJ106" i="1"/>
  <c r="CX106" i="1" s="1"/>
  <c r="CT106" i="1"/>
  <c r="CU106" i="1"/>
  <c r="CV106" i="1"/>
  <c r="CY106" i="1"/>
  <c r="X106" i="1" s="1"/>
  <c r="CZ106" i="1"/>
  <c r="Y106" i="1" s="1"/>
  <c r="GL106" i="1"/>
  <c r="GO106" i="1"/>
  <c r="GP106" i="1"/>
  <c r="GV106" i="1"/>
  <c r="HC106" i="1"/>
  <c r="AC107" i="1"/>
  <c r="CQ107" i="1" s="1"/>
  <c r="AD107" i="1"/>
  <c r="CR107" i="1" s="1"/>
  <c r="AE107" i="1"/>
  <c r="CS107" i="1" s="1"/>
  <c r="AF107" i="1"/>
  <c r="CT107" i="1" s="1"/>
  <c r="AG107" i="1"/>
  <c r="CU107" i="1" s="1"/>
  <c r="AH107" i="1"/>
  <c r="AI107" i="1"/>
  <c r="AJ107" i="1"/>
  <c r="CX107" i="1" s="1"/>
  <c r="CV107" i="1"/>
  <c r="CW107" i="1"/>
  <c r="CY107" i="1"/>
  <c r="X107" i="1" s="1"/>
  <c r="CZ107" i="1"/>
  <c r="Y107" i="1" s="1"/>
  <c r="GL107" i="1"/>
  <c r="GO107" i="1"/>
  <c r="GP107" i="1"/>
  <c r="GV107" i="1"/>
  <c r="HC107" i="1"/>
  <c r="AC108" i="1"/>
  <c r="CQ108" i="1" s="1"/>
  <c r="AD108" i="1"/>
  <c r="AE108" i="1"/>
  <c r="CS108" i="1" s="1"/>
  <c r="AF108" i="1"/>
  <c r="CT108" i="1" s="1"/>
  <c r="AG108" i="1"/>
  <c r="CU108" i="1" s="1"/>
  <c r="AH108" i="1"/>
  <c r="AI108" i="1"/>
  <c r="AJ108" i="1"/>
  <c r="CV108" i="1"/>
  <c r="CW108" i="1"/>
  <c r="CX108" i="1"/>
  <c r="CY108" i="1"/>
  <c r="X108" i="1" s="1"/>
  <c r="CZ108" i="1"/>
  <c r="Y108" i="1" s="1"/>
  <c r="GL108" i="1"/>
  <c r="GO108" i="1"/>
  <c r="GP108" i="1"/>
  <c r="GV108" i="1"/>
  <c r="HC108" i="1" s="1"/>
  <c r="AC109" i="1"/>
  <c r="CQ109" i="1" s="1"/>
  <c r="AD109" i="1"/>
  <c r="CR109" i="1" s="1"/>
  <c r="AE109" i="1"/>
  <c r="CS109" i="1" s="1"/>
  <c r="AF109" i="1"/>
  <c r="AG109" i="1"/>
  <c r="CU109" i="1" s="1"/>
  <c r="AH109" i="1"/>
  <c r="CV109" i="1" s="1"/>
  <c r="AI109" i="1"/>
  <c r="CW109" i="1" s="1"/>
  <c r="AJ109" i="1"/>
  <c r="CT109" i="1"/>
  <c r="CX109" i="1"/>
  <c r="CY109" i="1"/>
  <c r="X109" i="1" s="1"/>
  <c r="CZ109" i="1"/>
  <c r="Y109" i="1" s="1"/>
  <c r="GL109" i="1"/>
  <c r="GO109" i="1"/>
  <c r="GP109" i="1"/>
  <c r="GV109" i="1"/>
  <c r="HC109" i="1" s="1"/>
  <c r="C111" i="1"/>
  <c r="D111" i="1"/>
  <c r="I111" i="1"/>
  <c r="K111" i="1"/>
  <c r="AC111" i="1"/>
  <c r="CQ111" i="1" s="1"/>
  <c r="P111" i="1" s="1"/>
  <c r="AE111" i="1"/>
  <c r="AF111" i="1"/>
  <c r="AG111" i="1"/>
  <c r="AH111" i="1"/>
  <c r="AI111" i="1"/>
  <c r="CW111" i="1" s="1"/>
  <c r="AJ111" i="1"/>
  <c r="CX111" i="1" s="1"/>
  <c r="CS111" i="1"/>
  <c r="CT111" i="1"/>
  <c r="S111" i="1" s="1"/>
  <c r="J149" i="7" s="1"/>
  <c r="CU111" i="1"/>
  <c r="CV111" i="1"/>
  <c r="U111" i="1" s="1"/>
  <c r="K160" i="7" s="1"/>
  <c r="GL111" i="1"/>
  <c r="GN111" i="1"/>
  <c r="GO111" i="1"/>
  <c r="GV111" i="1"/>
  <c r="HC111" i="1" s="1"/>
  <c r="X112" i="1"/>
  <c r="R152" i="7" s="1"/>
  <c r="AC112" i="1"/>
  <c r="AD112" i="1"/>
  <c r="CR112" i="1" s="1"/>
  <c r="AE112" i="1"/>
  <c r="AF112" i="1"/>
  <c r="AG112" i="1"/>
  <c r="AH112" i="1"/>
  <c r="AI112" i="1"/>
  <c r="CW112" i="1" s="1"/>
  <c r="AJ112" i="1"/>
  <c r="CX112" i="1" s="1"/>
  <c r="CT112" i="1"/>
  <c r="CU112" i="1"/>
  <c r="CV112" i="1"/>
  <c r="CY112" i="1"/>
  <c r="CZ112" i="1"/>
  <c r="Y112" i="1" s="1"/>
  <c r="T152" i="7" s="1"/>
  <c r="GL112" i="1"/>
  <c r="GO112" i="1"/>
  <c r="GP112" i="1"/>
  <c r="GV112" i="1"/>
  <c r="HC112" i="1" s="1"/>
  <c r="AC113" i="1"/>
  <c r="AD113" i="1"/>
  <c r="CR113" i="1" s="1"/>
  <c r="AE113" i="1"/>
  <c r="AF113" i="1"/>
  <c r="AG113" i="1"/>
  <c r="CU113" i="1" s="1"/>
  <c r="AH113" i="1"/>
  <c r="CV113" i="1" s="1"/>
  <c r="AI113" i="1"/>
  <c r="CW113" i="1" s="1"/>
  <c r="AJ113" i="1"/>
  <c r="CQ113" i="1"/>
  <c r="CX113" i="1"/>
  <c r="CY113" i="1"/>
  <c r="X113" i="1" s="1"/>
  <c r="R153" i="7" s="1"/>
  <c r="CZ113" i="1"/>
  <c r="Y113" i="1" s="1"/>
  <c r="T153" i="7" s="1"/>
  <c r="GL113" i="1"/>
  <c r="GO113" i="1"/>
  <c r="GP113" i="1"/>
  <c r="GV113" i="1"/>
  <c r="HC113" i="1" s="1"/>
  <c r="AC114" i="1"/>
  <c r="CQ114" i="1" s="1"/>
  <c r="AD114" i="1"/>
  <c r="CR114" i="1" s="1"/>
  <c r="AE114" i="1"/>
  <c r="AF114" i="1"/>
  <c r="AG114" i="1"/>
  <c r="CU114" i="1" s="1"/>
  <c r="AH114" i="1"/>
  <c r="CV114" i="1" s="1"/>
  <c r="AI114" i="1"/>
  <c r="AJ114" i="1"/>
  <c r="CW114" i="1"/>
  <c r="CX114" i="1"/>
  <c r="CY114" i="1"/>
  <c r="X114" i="1" s="1"/>
  <c r="R154" i="7" s="1"/>
  <c r="CZ114" i="1"/>
  <c r="Y114" i="1" s="1"/>
  <c r="T154" i="7" s="1"/>
  <c r="GL114" i="1"/>
  <c r="GO114" i="1"/>
  <c r="GP114" i="1"/>
  <c r="GV114" i="1"/>
  <c r="HC114" i="1"/>
  <c r="I115" i="1"/>
  <c r="X115" i="1"/>
  <c r="R155" i="7" s="1"/>
  <c r="AC115" i="1"/>
  <c r="CQ115" i="1" s="1"/>
  <c r="AD115" i="1"/>
  <c r="CR115" i="1" s="1"/>
  <c r="AE115" i="1"/>
  <c r="AF115" i="1"/>
  <c r="AG115" i="1"/>
  <c r="CU115" i="1" s="1"/>
  <c r="AH115" i="1"/>
  <c r="CV115" i="1" s="1"/>
  <c r="AI115" i="1"/>
  <c r="AJ115" i="1"/>
  <c r="CW115" i="1"/>
  <c r="CX115" i="1"/>
  <c r="CY115" i="1"/>
  <c r="CZ115" i="1"/>
  <c r="Y115" i="1" s="1"/>
  <c r="T155" i="7" s="1"/>
  <c r="GL115" i="1"/>
  <c r="GO115" i="1"/>
  <c r="GP115" i="1"/>
  <c r="GV115" i="1"/>
  <c r="HC115" i="1"/>
  <c r="I116" i="1"/>
  <c r="E156" i="7" s="1"/>
  <c r="Y116" i="1"/>
  <c r="T156" i="7" s="1"/>
  <c r="AC116" i="1"/>
  <c r="CQ116" i="1" s="1"/>
  <c r="AD116" i="1"/>
  <c r="CR116" i="1" s="1"/>
  <c r="Q116" i="1" s="1"/>
  <c r="AE116" i="1"/>
  <c r="AF116" i="1"/>
  <c r="AG116" i="1"/>
  <c r="AH116" i="1"/>
  <c r="CV116" i="1" s="1"/>
  <c r="AI116" i="1"/>
  <c r="CW116" i="1" s="1"/>
  <c r="AJ116" i="1"/>
  <c r="CT116" i="1"/>
  <c r="CU116" i="1"/>
  <c r="T116" i="1" s="1"/>
  <c r="CX116" i="1"/>
  <c r="CY116" i="1"/>
  <c r="X116" i="1" s="1"/>
  <c r="R156" i="7" s="1"/>
  <c r="CZ116" i="1"/>
  <c r="GL116" i="1"/>
  <c r="GO116" i="1"/>
  <c r="GP116" i="1"/>
  <c r="GV116" i="1"/>
  <c r="HC116" i="1" s="1"/>
  <c r="C117" i="1"/>
  <c r="D117" i="1"/>
  <c r="I117" i="1"/>
  <c r="I119" i="1" s="1"/>
  <c r="V119" i="1" s="1"/>
  <c r="K117" i="1"/>
  <c r="X117" i="1"/>
  <c r="Y117" i="1"/>
  <c r="AC117" i="1"/>
  <c r="AD117" i="1"/>
  <c r="AE117" i="1"/>
  <c r="CS117" i="1" s="1"/>
  <c r="AF117" i="1"/>
  <c r="CT117" i="1" s="1"/>
  <c r="AG117" i="1"/>
  <c r="CU117" i="1" s="1"/>
  <c r="AH117" i="1"/>
  <c r="AI117" i="1"/>
  <c r="CW117" i="1" s="1"/>
  <c r="AJ117" i="1"/>
  <c r="CX117" i="1" s="1"/>
  <c r="CQ117" i="1"/>
  <c r="CR117" i="1"/>
  <c r="CV117" i="1"/>
  <c r="CY117" i="1"/>
  <c r="CZ117" i="1"/>
  <c r="GL117" i="1"/>
  <c r="GO117" i="1"/>
  <c r="GP117" i="1"/>
  <c r="GV117" i="1"/>
  <c r="HC117" i="1"/>
  <c r="AC118" i="1"/>
  <c r="CQ118" i="1" s="1"/>
  <c r="AD118" i="1"/>
  <c r="CR118" i="1" s="1"/>
  <c r="AE118" i="1"/>
  <c r="AF118" i="1"/>
  <c r="AG118" i="1"/>
  <c r="CU118" i="1" s="1"/>
  <c r="AH118" i="1"/>
  <c r="CV118" i="1" s="1"/>
  <c r="AI118" i="1"/>
  <c r="CW118" i="1" s="1"/>
  <c r="AJ118" i="1"/>
  <c r="CS118" i="1"/>
  <c r="CT118" i="1"/>
  <c r="CX118" i="1"/>
  <c r="CY118" i="1"/>
  <c r="X118" i="1" s="1"/>
  <c r="CZ118" i="1"/>
  <c r="Y118" i="1" s="1"/>
  <c r="GL118" i="1"/>
  <c r="GO118" i="1"/>
  <c r="GP118" i="1"/>
  <c r="GV118" i="1"/>
  <c r="HC118" i="1" s="1"/>
  <c r="AC119" i="1"/>
  <c r="CQ119" i="1" s="1"/>
  <c r="AD119" i="1"/>
  <c r="CR119" i="1" s="1"/>
  <c r="AE119" i="1"/>
  <c r="CS119" i="1" s="1"/>
  <c r="AF119" i="1"/>
  <c r="CT119" i="1" s="1"/>
  <c r="AG119" i="1"/>
  <c r="AH119" i="1"/>
  <c r="CV119" i="1" s="1"/>
  <c r="AI119" i="1"/>
  <c r="CW119" i="1" s="1"/>
  <c r="AJ119" i="1"/>
  <c r="CX119" i="1" s="1"/>
  <c r="CU119" i="1"/>
  <c r="CY119" i="1"/>
  <c r="X119" i="1" s="1"/>
  <c r="CZ119" i="1"/>
  <c r="Y119" i="1" s="1"/>
  <c r="GL119" i="1"/>
  <c r="GO119" i="1"/>
  <c r="GP119" i="1"/>
  <c r="GV119" i="1"/>
  <c r="HC119" i="1" s="1"/>
  <c r="AC120" i="1"/>
  <c r="AD120" i="1"/>
  <c r="CR120" i="1" s="1"/>
  <c r="AE120" i="1"/>
  <c r="CS120" i="1" s="1"/>
  <c r="AF120" i="1"/>
  <c r="CT120" i="1" s="1"/>
  <c r="AG120" i="1"/>
  <c r="CU120" i="1" s="1"/>
  <c r="AH120" i="1"/>
  <c r="AI120" i="1"/>
  <c r="AJ120" i="1"/>
  <c r="CX120" i="1" s="1"/>
  <c r="CV120" i="1"/>
  <c r="CW120" i="1"/>
  <c r="CY120" i="1"/>
  <c r="X120" i="1" s="1"/>
  <c r="CZ120" i="1"/>
  <c r="Y120" i="1" s="1"/>
  <c r="GL120" i="1"/>
  <c r="GO120" i="1"/>
  <c r="GP120" i="1"/>
  <c r="GV120" i="1"/>
  <c r="HC120" i="1" s="1"/>
  <c r="AC121" i="1"/>
  <c r="AD121" i="1"/>
  <c r="CR121" i="1" s="1"/>
  <c r="AE121" i="1"/>
  <c r="CS121" i="1" s="1"/>
  <c r="AF121" i="1"/>
  <c r="CT121" i="1" s="1"/>
  <c r="AG121" i="1"/>
  <c r="CU121" i="1" s="1"/>
  <c r="AH121" i="1"/>
  <c r="CV121" i="1" s="1"/>
  <c r="AI121" i="1"/>
  <c r="CW121" i="1" s="1"/>
  <c r="AJ121" i="1"/>
  <c r="CX121" i="1" s="1"/>
  <c r="CQ121" i="1"/>
  <c r="CY121" i="1"/>
  <c r="X121" i="1" s="1"/>
  <c r="CZ121" i="1"/>
  <c r="Y121" i="1" s="1"/>
  <c r="GL121" i="1"/>
  <c r="GO121" i="1"/>
  <c r="GP121" i="1"/>
  <c r="GV121" i="1"/>
  <c r="HC121" i="1"/>
  <c r="AC122" i="1"/>
  <c r="AD122" i="1"/>
  <c r="AE122" i="1"/>
  <c r="CS122" i="1" s="1"/>
  <c r="AF122" i="1"/>
  <c r="CT122" i="1" s="1"/>
  <c r="AG122" i="1"/>
  <c r="CU122" i="1" s="1"/>
  <c r="AH122" i="1"/>
  <c r="CV122" i="1" s="1"/>
  <c r="AI122" i="1"/>
  <c r="CW122" i="1" s="1"/>
  <c r="AJ122" i="1"/>
  <c r="CX122" i="1" s="1"/>
  <c r="CQ122" i="1"/>
  <c r="CR122" i="1"/>
  <c r="CY122" i="1"/>
  <c r="X122" i="1" s="1"/>
  <c r="CZ122" i="1"/>
  <c r="Y122" i="1" s="1"/>
  <c r="GL122" i="1"/>
  <c r="GO122" i="1"/>
  <c r="GP122" i="1"/>
  <c r="GV122" i="1"/>
  <c r="HC122" i="1"/>
  <c r="C124" i="1"/>
  <c r="D124" i="1"/>
  <c r="I124" i="1"/>
  <c r="K124" i="1"/>
  <c r="AC124" i="1"/>
  <c r="AE124" i="1"/>
  <c r="U163" i="7" s="1"/>
  <c r="AF124" i="1"/>
  <c r="AG124" i="1"/>
  <c r="CU124" i="1" s="1"/>
  <c r="T124" i="1" s="1"/>
  <c r="AH124" i="1"/>
  <c r="CV124" i="1" s="1"/>
  <c r="U124" i="1" s="1"/>
  <c r="K176" i="7" s="1"/>
  <c r="AI124" i="1"/>
  <c r="CW124" i="1" s="1"/>
  <c r="V124" i="1" s="1"/>
  <c r="AJ124" i="1"/>
  <c r="CX124" i="1" s="1"/>
  <c r="W124" i="1" s="1"/>
  <c r="GL124" i="1"/>
  <c r="GN124" i="1"/>
  <c r="GO124" i="1"/>
  <c r="GV124" i="1"/>
  <c r="HC124" i="1" s="1"/>
  <c r="GX124" i="1" s="1"/>
  <c r="I125" i="1"/>
  <c r="E168" i="7" s="1"/>
  <c r="P125" i="1"/>
  <c r="Y125" i="1"/>
  <c r="T168" i="7" s="1"/>
  <c r="AC125" i="1"/>
  <c r="CQ125" i="1" s="1"/>
  <c r="AD125" i="1"/>
  <c r="AE125" i="1"/>
  <c r="AF125" i="1"/>
  <c r="AG125" i="1"/>
  <c r="CU125" i="1" s="1"/>
  <c r="AH125" i="1"/>
  <c r="AI125" i="1"/>
  <c r="AJ125" i="1"/>
  <c r="CV125" i="1"/>
  <c r="CW125" i="1"/>
  <c r="CX125" i="1"/>
  <c r="CY125" i="1"/>
  <c r="X125" i="1" s="1"/>
  <c r="R168" i="7" s="1"/>
  <c r="CZ125" i="1"/>
  <c r="GL125" i="1"/>
  <c r="GO125" i="1"/>
  <c r="GP125" i="1"/>
  <c r="GV125" i="1"/>
  <c r="HC125" i="1" s="1"/>
  <c r="I126" i="1"/>
  <c r="E169" i="7" s="1"/>
  <c r="X126" i="1"/>
  <c r="R169" i="7" s="1"/>
  <c r="Y126" i="1"/>
  <c r="T169" i="7" s="1"/>
  <c r="AC126" i="1"/>
  <c r="CQ126" i="1" s="1"/>
  <c r="P126" i="1" s="1"/>
  <c r="AD126" i="1"/>
  <c r="AE126" i="1"/>
  <c r="U169" i="7" s="1"/>
  <c r="AF126" i="1"/>
  <c r="AG126" i="1"/>
  <c r="CU126" i="1" s="1"/>
  <c r="T126" i="1" s="1"/>
  <c r="AH126" i="1"/>
  <c r="AI126" i="1"/>
  <c r="AJ126" i="1"/>
  <c r="CX126" i="1" s="1"/>
  <c r="W126" i="1" s="1"/>
  <c r="CR126" i="1"/>
  <c r="Q126" i="1" s="1"/>
  <c r="CS126" i="1"/>
  <c r="CV126" i="1"/>
  <c r="CW126" i="1"/>
  <c r="CY126" i="1"/>
  <c r="CZ126" i="1"/>
  <c r="GL126" i="1"/>
  <c r="GO126" i="1"/>
  <c r="GP126" i="1"/>
  <c r="GV126" i="1"/>
  <c r="HC126" i="1"/>
  <c r="GX126" i="1" s="1"/>
  <c r="I127" i="1"/>
  <c r="E170" i="7" s="1"/>
  <c r="AC127" i="1"/>
  <c r="AD127" i="1"/>
  <c r="CR127" i="1" s="1"/>
  <c r="AE127" i="1"/>
  <c r="AF127" i="1"/>
  <c r="AG127" i="1"/>
  <c r="CU127" i="1" s="1"/>
  <c r="AH127" i="1"/>
  <c r="CV127" i="1" s="1"/>
  <c r="AI127" i="1"/>
  <c r="CW127" i="1" s="1"/>
  <c r="AJ127" i="1"/>
  <c r="CX127" i="1" s="1"/>
  <c r="CQ127" i="1"/>
  <c r="CY127" i="1"/>
  <c r="X127" i="1" s="1"/>
  <c r="R170" i="7" s="1"/>
  <c r="CZ127" i="1"/>
  <c r="Y127" i="1" s="1"/>
  <c r="T170" i="7" s="1"/>
  <c r="GL127" i="1"/>
  <c r="GO127" i="1"/>
  <c r="GP127" i="1"/>
  <c r="GV127" i="1"/>
  <c r="HC127" i="1"/>
  <c r="I128" i="1"/>
  <c r="E171" i="7" s="1"/>
  <c r="T128" i="1"/>
  <c r="AC128" i="1"/>
  <c r="CQ128" i="1" s="1"/>
  <c r="AD128" i="1"/>
  <c r="CR128" i="1" s="1"/>
  <c r="AE128" i="1"/>
  <c r="AF128" i="1"/>
  <c r="AG128" i="1"/>
  <c r="AH128" i="1"/>
  <c r="CV128" i="1" s="1"/>
  <c r="AI128" i="1"/>
  <c r="CW128" i="1" s="1"/>
  <c r="AJ128" i="1"/>
  <c r="CU128" i="1"/>
  <c r="CX128" i="1"/>
  <c r="CY128" i="1"/>
  <c r="X128" i="1" s="1"/>
  <c r="R171" i="7" s="1"/>
  <c r="CZ128" i="1"/>
  <c r="Y128" i="1" s="1"/>
  <c r="T171" i="7" s="1"/>
  <c r="GL128" i="1"/>
  <c r="GO128" i="1"/>
  <c r="GP128" i="1"/>
  <c r="GV128" i="1"/>
  <c r="HC128" i="1" s="1"/>
  <c r="I129" i="1"/>
  <c r="AC129" i="1"/>
  <c r="CQ129" i="1" s="1"/>
  <c r="P129" i="1" s="1"/>
  <c r="AD129" i="1"/>
  <c r="CR129" i="1" s="1"/>
  <c r="AE129" i="1"/>
  <c r="AF129" i="1"/>
  <c r="AG129" i="1"/>
  <c r="CU129" i="1" s="1"/>
  <c r="AH129" i="1"/>
  <c r="CV129" i="1" s="1"/>
  <c r="AI129" i="1"/>
  <c r="CW129" i="1" s="1"/>
  <c r="AJ129" i="1"/>
  <c r="CX129" i="1" s="1"/>
  <c r="W129" i="1" s="1"/>
  <c r="CY129" i="1"/>
  <c r="X129" i="1" s="1"/>
  <c r="R172" i="7" s="1"/>
  <c r="CZ129" i="1"/>
  <c r="Y129" i="1" s="1"/>
  <c r="T172" i="7" s="1"/>
  <c r="GL129" i="1"/>
  <c r="GO129" i="1"/>
  <c r="GP129" i="1"/>
  <c r="GV129" i="1"/>
  <c r="HC129" i="1" s="1"/>
  <c r="C130" i="1"/>
  <c r="D130" i="1"/>
  <c r="I130" i="1"/>
  <c r="I131" i="1" s="1"/>
  <c r="K130" i="1"/>
  <c r="Y130" i="1"/>
  <c r="AC130" i="1"/>
  <c r="CQ130" i="1" s="1"/>
  <c r="P130" i="1" s="1"/>
  <c r="AD130" i="1"/>
  <c r="CR130" i="1" s="1"/>
  <c r="Q130" i="1" s="1"/>
  <c r="AE130" i="1"/>
  <c r="CS130" i="1" s="1"/>
  <c r="R130" i="1" s="1"/>
  <c r="AF130" i="1"/>
  <c r="AG130" i="1"/>
  <c r="CU130" i="1" s="1"/>
  <c r="T130" i="1" s="1"/>
  <c r="AH130" i="1"/>
  <c r="CV130" i="1" s="1"/>
  <c r="AI130" i="1"/>
  <c r="CW130" i="1" s="1"/>
  <c r="AJ130" i="1"/>
  <c r="CX130" i="1"/>
  <c r="CY130" i="1"/>
  <c r="X130" i="1" s="1"/>
  <c r="CZ130" i="1"/>
  <c r="GL130" i="1"/>
  <c r="GO130" i="1"/>
  <c r="GP130" i="1"/>
  <c r="GV130" i="1"/>
  <c r="HC130" i="1" s="1"/>
  <c r="GX130" i="1" s="1"/>
  <c r="AC131" i="1"/>
  <c r="AD131" i="1"/>
  <c r="CR131" i="1" s="1"/>
  <c r="AE131" i="1"/>
  <c r="AF131" i="1"/>
  <c r="CT131" i="1" s="1"/>
  <c r="AG131" i="1"/>
  <c r="CU131" i="1" s="1"/>
  <c r="T131" i="1" s="1"/>
  <c r="AH131" i="1"/>
  <c r="CV131" i="1" s="1"/>
  <c r="U131" i="1" s="1"/>
  <c r="AI131" i="1"/>
  <c r="CW131" i="1" s="1"/>
  <c r="AJ131" i="1"/>
  <c r="CX131" i="1" s="1"/>
  <c r="CS131" i="1"/>
  <c r="CY131" i="1"/>
  <c r="X131" i="1" s="1"/>
  <c r="CZ131" i="1"/>
  <c r="Y131" i="1" s="1"/>
  <c r="GL131" i="1"/>
  <c r="GO131" i="1"/>
  <c r="GP131" i="1"/>
  <c r="GV131" i="1"/>
  <c r="HC131" i="1" s="1"/>
  <c r="AC132" i="1"/>
  <c r="AD132" i="1"/>
  <c r="CR132" i="1" s="1"/>
  <c r="AE132" i="1"/>
  <c r="CS132" i="1" s="1"/>
  <c r="AF132" i="1"/>
  <c r="AG132" i="1"/>
  <c r="CU132" i="1" s="1"/>
  <c r="AH132" i="1"/>
  <c r="CV132" i="1" s="1"/>
  <c r="AI132" i="1"/>
  <c r="AJ132" i="1"/>
  <c r="CX132" i="1" s="1"/>
  <c r="CT132" i="1"/>
  <c r="CW132" i="1"/>
  <c r="CY132" i="1"/>
  <c r="X132" i="1" s="1"/>
  <c r="CZ132" i="1"/>
  <c r="Y132" i="1" s="1"/>
  <c r="GL132" i="1"/>
  <c r="GO132" i="1"/>
  <c r="GP132" i="1"/>
  <c r="GV132" i="1"/>
  <c r="HC132" i="1" s="1"/>
  <c r="X133" i="1"/>
  <c r="AC133" i="1"/>
  <c r="AD133" i="1"/>
  <c r="CR133" i="1" s="1"/>
  <c r="AE133" i="1"/>
  <c r="CS133" i="1" s="1"/>
  <c r="AF133" i="1"/>
  <c r="CT133" i="1" s="1"/>
  <c r="AG133" i="1"/>
  <c r="AH133" i="1"/>
  <c r="AI133" i="1"/>
  <c r="CW133" i="1" s="1"/>
  <c r="AJ133" i="1"/>
  <c r="CX133" i="1" s="1"/>
  <c r="CQ133" i="1"/>
  <c r="CU133" i="1"/>
  <c r="CV133" i="1"/>
  <c r="CY133" i="1"/>
  <c r="CZ133" i="1"/>
  <c r="Y133" i="1" s="1"/>
  <c r="GL133" i="1"/>
  <c r="GO133" i="1"/>
  <c r="GP133" i="1"/>
  <c r="GV133" i="1"/>
  <c r="HC133" i="1"/>
  <c r="X134" i="1"/>
  <c r="Y134" i="1"/>
  <c r="AC134" i="1"/>
  <c r="AD134" i="1"/>
  <c r="AE134" i="1"/>
  <c r="CS134" i="1" s="1"/>
  <c r="AF134" i="1"/>
  <c r="CT134" i="1" s="1"/>
  <c r="AG134" i="1"/>
  <c r="CU134" i="1" s="1"/>
  <c r="AH134" i="1"/>
  <c r="AI134" i="1"/>
  <c r="AJ134" i="1"/>
  <c r="CX134" i="1" s="1"/>
  <c r="CQ134" i="1"/>
  <c r="CR134" i="1"/>
  <c r="CV134" i="1"/>
  <c r="CW134" i="1"/>
  <c r="CY134" i="1"/>
  <c r="CZ134" i="1"/>
  <c r="GL134" i="1"/>
  <c r="GO134" i="1"/>
  <c r="GP134" i="1"/>
  <c r="GV134" i="1"/>
  <c r="HC134" i="1"/>
  <c r="I135" i="1"/>
  <c r="Y135" i="1"/>
  <c r="AC135" i="1"/>
  <c r="AB135" i="1" s="1"/>
  <c r="AD135" i="1"/>
  <c r="AE135" i="1"/>
  <c r="CS135" i="1" s="1"/>
  <c r="AF135" i="1"/>
  <c r="CT135" i="1" s="1"/>
  <c r="S135" i="1" s="1"/>
  <c r="AG135" i="1"/>
  <c r="CU135" i="1" s="1"/>
  <c r="AH135" i="1"/>
  <c r="CV135" i="1" s="1"/>
  <c r="AI135" i="1"/>
  <c r="CW135" i="1" s="1"/>
  <c r="AJ135" i="1"/>
  <c r="CQ135" i="1"/>
  <c r="CR135" i="1"/>
  <c r="CX135" i="1"/>
  <c r="CY135" i="1"/>
  <c r="X135" i="1" s="1"/>
  <c r="CZ135" i="1"/>
  <c r="GL135" i="1"/>
  <c r="GO135" i="1"/>
  <c r="GP135" i="1"/>
  <c r="GV135" i="1"/>
  <c r="HC135" i="1"/>
  <c r="C137" i="1"/>
  <c r="D137" i="1"/>
  <c r="I137" i="1"/>
  <c r="K137" i="1"/>
  <c r="AC137" i="1"/>
  <c r="CQ137" i="1" s="1"/>
  <c r="P137" i="1" s="1"/>
  <c r="AE137" i="1"/>
  <c r="AF137" i="1"/>
  <c r="AG137" i="1"/>
  <c r="CU137" i="1" s="1"/>
  <c r="T137" i="1" s="1"/>
  <c r="AH137" i="1"/>
  <c r="CV137" i="1" s="1"/>
  <c r="U137" i="1" s="1"/>
  <c r="K191" i="7" s="1"/>
  <c r="AI137" i="1"/>
  <c r="AJ137" i="1"/>
  <c r="CW137" i="1"/>
  <c r="V137" i="1" s="1"/>
  <c r="CX137" i="1"/>
  <c r="W137" i="1" s="1"/>
  <c r="GL137" i="1"/>
  <c r="GN137" i="1"/>
  <c r="GO137" i="1"/>
  <c r="GV137" i="1"/>
  <c r="HC137" i="1" s="1"/>
  <c r="GX137" i="1" s="1"/>
  <c r="I138" i="1"/>
  <c r="E184" i="7" s="1"/>
  <c r="AC138" i="1"/>
  <c r="AD138" i="1"/>
  <c r="CR138" i="1" s="1"/>
  <c r="AE138" i="1"/>
  <c r="AF138" i="1"/>
  <c r="AG138" i="1"/>
  <c r="CU138" i="1" s="1"/>
  <c r="AH138" i="1"/>
  <c r="CV138" i="1" s="1"/>
  <c r="AI138" i="1"/>
  <c r="CW138" i="1" s="1"/>
  <c r="AJ138" i="1"/>
  <c r="CX138" i="1" s="1"/>
  <c r="W138" i="1" s="1"/>
  <c r="CQ138" i="1"/>
  <c r="P138" i="1" s="1"/>
  <c r="CY138" i="1"/>
  <c r="X138" i="1" s="1"/>
  <c r="R184" i="7" s="1"/>
  <c r="CZ138" i="1"/>
  <c r="Y138" i="1" s="1"/>
  <c r="T184" i="7" s="1"/>
  <c r="GL138" i="1"/>
  <c r="GO138" i="1"/>
  <c r="GP138" i="1"/>
  <c r="GV138" i="1"/>
  <c r="HC138" i="1"/>
  <c r="GX138" i="1" s="1"/>
  <c r="Y139" i="1"/>
  <c r="T185" i="7" s="1"/>
  <c r="AC139" i="1"/>
  <c r="AD139" i="1"/>
  <c r="CR139" i="1" s="1"/>
  <c r="AE139" i="1"/>
  <c r="AF139" i="1"/>
  <c r="AG139" i="1"/>
  <c r="CU139" i="1" s="1"/>
  <c r="AH139" i="1"/>
  <c r="CV139" i="1" s="1"/>
  <c r="AI139" i="1"/>
  <c r="AJ139" i="1"/>
  <c r="CW139" i="1"/>
  <c r="CX139" i="1"/>
  <c r="CY139" i="1"/>
  <c r="X139" i="1" s="1"/>
  <c r="R185" i="7" s="1"/>
  <c r="CZ139" i="1"/>
  <c r="GL139" i="1"/>
  <c r="GO139" i="1"/>
  <c r="GP139" i="1"/>
  <c r="GV139" i="1"/>
  <c r="HC139" i="1" s="1"/>
  <c r="X140" i="1"/>
  <c r="R186" i="7" s="1"/>
  <c r="AC140" i="1"/>
  <c r="AD140" i="1"/>
  <c r="CR140" i="1" s="1"/>
  <c r="AE140" i="1"/>
  <c r="AF140" i="1"/>
  <c r="AG140" i="1"/>
  <c r="CU140" i="1" s="1"/>
  <c r="AH140" i="1"/>
  <c r="CV140" i="1" s="1"/>
  <c r="AI140" i="1"/>
  <c r="CW140" i="1" s="1"/>
  <c r="AJ140" i="1"/>
  <c r="CX140" i="1" s="1"/>
  <c r="CY140" i="1"/>
  <c r="CZ140" i="1"/>
  <c r="Y140" i="1" s="1"/>
  <c r="T186" i="7" s="1"/>
  <c r="GL140" i="1"/>
  <c r="GO140" i="1"/>
  <c r="GP140" i="1"/>
  <c r="GV140" i="1"/>
  <c r="HC140" i="1" s="1"/>
  <c r="Y141" i="1"/>
  <c r="T187" i="7" s="1"/>
  <c r="AC141" i="1"/>
  <c r="CQ141" i="1" s="1"/>
  <c r="AD141" i="1"/>
  <c r="CR141" i="1" s="1"/>
  <c r="AE141" i="1"/>
  <c r="AF141" i="1"/>
  <c r="AG141" i="1"/>
  <c r="AH141" i="1"/>
  <c r="AI141" i="1"/>
  <c r="AJ141" i="1"/>
  <c r="CU141" i="1"/>
  <c r="CV141" i="1"/>
  <c r="CW141" i="1"/>
  <c r="CX141" i="1"/>
  <c r="CY141" i="1"/>
  <c r="X141" i="1" s="1"/>
  <c r="R187" i="7" s="1"/>
  <c r="CZ141" i="1"/>
  <c r="GL141" i="1"/>
  <c r="GO141" i="1"/>
  <c r="GP141" i="1"/>
  <c r="GV141" i="1"/>
  <c r="HC141" i="1"/>
  <c r="C142" i="1"/>
  <c r="D142" i="1"/>
  <c r="I142" i="1"/>
  <c r="K142" i="1"/>
  <c r="AC142" i="1"/>
  <c r="CQ142" i="1" s="1"/>
  <c r="AD142" i="1"/>
  <c r="CR142" i="1" s="1"/>
  <c r="AE142" i="1"/>
  <c r="CS142" i="1" s="1"/>
  <c r="R142" i="1" s="1"/>
  <c r="AF142" i="1"/>
  <c r="AG142" i="1"/>
  <c r="AH142" i="1"/>
  <c r="AI142" i="1"/>
  <c r="CW142" i="1" s="1"/>
  <c r="V142" i="1" s="1"/>
  <c r="AJ142" i="1"/>
  <c r="CX142" i="1" s="1"/>
  <c r="W142" i="1" s="1"/>
  <c r="CT142" i="1"/>
  <c r="S142" i="1" s="1"/>
  <c r="CU142" i="1"/>
  <c r="T142" i="1" s="1"/>
  <c r="CV142" i="1"/>
  <c r="CY142" i="1"/>
  <c r="X142" i="1" s="1"/>
  <c r="CZ142" i="1"/>
  <c r="Y142" i="1" s="1"/>
  <c r="GL142" i="1"/>
  <c r="GO142" i="1"/>
  <c r="GP142" i="1"/>
  <c r="GV142" i="1"/>
  <c r="HC142" i="1"/>
  <c r="X143" i="1"/>
  <c r="Y143" i="1"/>
  <c r="AC143" i="1"/>
  <c r="AD143" i="1"/>
  <c r="AE143" i="1"/>
  <c r="CS143" i="1" s="1"/>
  <c r="AF143" i="1"/>
  <c r="CT143" i="1" s="1"/>
  <c r="AG143" i="1"/>
  <c r="AH143" i="1"/>
  <c r="AI143" i="1"/>
  <c r="CW143" i="1" s="1"/>
  <c r="AJ143" i="1"/>
  <c r="CX143" i="1" s="1"/>
  <c r="CQ143" i="1"/>
  <c r="CR143" i="1"/>
  <c r="CU143" i="1"/>
  <c r="CV143" i="1"/>
  <c r="CY143" i="1"/>
  <c r="CZ143" i="1"/>
  <c r="GL143" i="1"/>
  <c r="GO143" i="1"/>
  <c r="GP143" i="1"/>
  <c r="GV143" i="1"/>
  <c r="HC143" i="1"/>
  <c r="Y144" i="1"/>
  <c r="AC144" i="1"/>
  <c r="AD144" i="1"/>
  <c r="CR144" i="1" s="1"/>
  <c r="AE144" i="1"/>
  <c r="AF144" i="1"/>
  <c r="CT144" i="1" s="1"/>
  <c r="AG144" i="1"/>
  <c r="CU144" i="1" s="1"/>
  <c r="AH144" i="1"/>
  <c r="CV144" i="1" s="1"/>
  <c r="AI144" i="1"/>
  <c r="CW144" i="1" s="1"/>
  <c r="AJ144" i="1"/>
  <c r="CX144" i="1" s="1"/>
  <c r="CS144" i="1"/>
  <c r="CY144" i="1"/>
  <c r="X144" i="1" s="1"/>
  <c r="CZ144" i="1"/>
  <c r="GL144" i="1"/>
  <c r="GO144" i="1"/>
  <c r="GP144" i="1"/>
  <c r="GV144" i="1"/>
  <c r="HC144" i="1" s="1"/>
  <c r="AC145" i="1"/>
  <c r="CQ145" i="1" s="1"/>
  <c r="AD145" i="1"/>
  <c r="CR145" i="1" s="1"/>
  <c r="AE145" i="1"/>
  <c r="AF145" i="1"/>
  <c r="AG145" i="1"/>
  <c r="CU145" i="1" s="1"/>
  <c r="AH145" i="1"/>
  <c r="CV145" i="1" s="1"/>
  <c r="AI145" i="1"/>
  <c r="CW145" i="1" s="1"/>
  <c r="AJ145" i="1"/>
  <c r="CX145" i="1" s="1"/>
  <c r="CS145" i="1"/>
  <c r="CT145" i="1"/>
  <c r="CY145" i="1"/>
  <c r="X145" i="1" s="1"/>
  <c r="CZ145" i="1"/>
  <c r="Y145" i="1" s="1"/>
  <c r="GL145" i="1"/>
  <c r="GO145" i="1"/>
  <c r="GP145" i="1"/>
  <c r="GV145" i="1"/>
  <c r="HC145" i="1"/>
  <c r="AC146" i="1"/>
  <c r="CQ146" i="1" s="1"/>
  <c r="AD146" i="1"/>
  <c r="CR146" i="1" s="1"/>
  <c r="AE146" i="1"/>
  <c r="CS146" i="1" s="1"/>
  <c r="AF146" i="1"/>
  <c r="AG146" i="1"/>
  <c r="AH146" i="1"/>
  <c r="CV146" i="1" s="1"/>
  <c r="AI146" i="1"/>
  <c r="CW146" i="1" s="1"/>
  <c r="AJ146" i="1"/>
  <c r="CX146" i="1" s="1"/>
  <c r="CT146" i="1"/>
  <c r="CU146" i="1"/>
  <c r="CY146" i="1"/>
  <c r="X146" i="1" s="1"/>
  <c r="CZ146" i="1"/>
  <c r="Y146" i="1" s="1"/>
  <c r="GL146" i="1"/>
  <c r="GO146" i="1"/>
  <c r="GP146" i="1"/>
  <c r="GV146" i="1"/>
  <c r="HC146" i="1" s="1"/>
  <c r="C148" i="1"/>
  <c r="D148" i="1"/>
  <c r="I148" i="1"/>
  <c r="K148" i="1"/>
  <c r="AC148" i="1"/>
  <c r="AE148" i="1"/>
  <c r="AF148" i="1"/>
  <c r="AG148" i="1"/>
  <c r="CU148" i="1" s="1"/>
  <c r="T148" i="1" s="1"/>
  <c r="AH148" i="1"/>
  <c r="CV148" i="1" s="1"/>
  <c r="AI148" i="1"/>
  <c r="AJ148" i="1"/>
  <c r="CX148" i="1" s="1"/>
  <c r="CQ148" i="1"/>
  <c r="CS148" i="1"/>
  <c r="CW148" i="1"/>
  <c r="GL148" i="1"/>
  <c r="GN148" i="1"/>
  <c r="GO148" i="1"/>
  <c r="GV148" i="1"/>
  <c r="HC148" i="1" s="1"/>
  <c r="AC149" i="1"/>
  <c r="AD149" i="1"/>
  <c r="CR149" i="1" s="1"/>
  <c r="AE149" i="1"/>
  <c r="AF149" i="1"/>
  <c r="AG149" i="1"/>
  <c r="CU149" i="1" s="1"/>
  <c r="AH149" i="1"/>
  <c r="CV149" i="1" s="1"/>
  <c r="AI149" i="1"/>
  <c r="CW149" i="1" s="1"/>
  <c r="AJ149" i="1"/>
  <c r="CS149" i="1"/>
  <c r="CT149" i="1"/>
  <c r="CX149" i="1"/>
  <c r="CY149" i="1"/>
  <c r="X149" i="1" s="1"/>
  <c r="R199" i="7" s="1"/>
  <c r="CZ149" i="1"/>
  <c r="Y149" i="1" s="1"/>
  <c r="T199" i="7" s="1"/>
  <c r="GL149" i="1"/>
  <c r="GO149" i="1"/>
  <c r="GP149" i="1"/>
  <c r="GV149" i="1"/>
  <c r="HC149" i="1" s="1"/>
  <c r="AC150" i="1"/>
  <c r="CQ150" i="1" s="1"/>
  <c r="AD150" i="1"/>
  <c r="CR150" i="1" s="1"/>
  <c r="AE150" i="1"/>
  <c r="AF150" i="1"/>
  <c r="AG150" i="1"/>
  <c r="CU150" i="1" s="1"/>
  <c r="AH150" i="1"/>
  <c r="CV150" i="1" s="1"/>
  <c r="AI150" i="1"/>
  <c r="CW150" i="1" s="1"/>
  <c r="AJ150" i="1"/>
  <c r="CX150" i="1" s="1"/>
  <c r="CY150" i="1"/>
  <c r="X150" i="1" s="1"/>
  <c r="R200" i="7" s="1"/>
  <c r="CZ150" i="1"/>
  <c r="Y150" i="1" s="1"/>
  <c r="T200" i="7" s="1"/>
  <c r="GL150" i="1"/>
  <c r="GO150" i="1"/>
  <c r="GP150" i="1"/>
  <c r="GV150" i="1"/>
  <c r="HC150" i="1" s="1"/>
  <c r="I151" i="1"/>
  <c r="E201" i="7" s="1"/>
  <c r="AC151" i="1"/>
  <c r="CQ151" i="1" s="1"/>
  <c r="P151" i="1" s="1"/>
  <c r="AD151" i="1"/>
  <c r="CR151" i="1" s="1"/>
  <c r="AE151" i="1"/>
  <c r="AF151" i="1"/>
  <c r="AG151" i="1"/>
  <c r="AH151" i="1"/>
  <c r="AI151" i="1"/>
  <c r="CW151" i="1" s="1"/>
  <c r="AJ151" i="1"/>
  <c r="CX151" i="1" s="1"/>
  <c r="CT151" i="1"/>
  <c r="CU151" i="1"/>
  <c r="CV151" i="1"/>
  <c r="CY151" i="1"/>
  <c r="X151" i="1" s="1"/>
  <c r="R201" i="7" s="1"/>
  <c r="CZ151" i="1"/>
  <c r="Y151" i="1" s="1"/>
  <c r="T201" i="7" s="1"/>
  <c r="GL151" i="1"/>
  <c r="GO151" i="1"/>
  <c r="GP151" i="1"/>
  <c r="GV151" i="1"/>
  <c r="HC151" i="1" s="1"/>
  <c r="X152" i="1"/>
  <c r="R202" i="7" s="1"/>
  <c r="AC152" i="1"/>
  <c r="AD152" i="1"/>
  <c r="CR152" i="1" s="1"/>
  <c r="AE152" i="1"/>
  <c r="AF152" i="1"/>
  <c r="AG152" i="1"/>
  <c r="CU152" i="1" s="1"/>
  <c r="AH152" i="1"/>
  <c r="AI152" i="1"/>
  <c r="AJ152" i="1"/>
  <c r="CX152" i="1" s="1"/>
  <c r="CV152" i="1"/>
  <c r="CW152" i="1"/>
  <c r="CY152" i="1"/>
  <c r="CZ152" i="1"/>
  <c r="Y152" i="1" s="1"/>
  <c r="T202" i="7" s="1"/>
  <c r="GL152" i="1"/>
  <c r="GO152" i="1"/>
  <c r="GP152" i="1"/>
  <c r="GV152" i="1"/>
  <c r="HC152" i="1"/>
  <c r="AC153" i="1"/>
  <c r="AD153" i="1"/>
  <c r="CR153" i="1" s="1"/>
  <c r="AE153" i="1"/>
  <c r="AF153" i="1"/>
  <c r="AG153" i="1"/>
  <c r="CU153" i="1" s="1"/>
  <c r="AH153" i="1"/>
  <c r="CV153" i="1" s="1"/>
  <c r="AI153" i="1"/>
  <c r="AJ153" i="1"/>
  <c r="CW153" i="1"/>
  <c r="CX153" i="1"/>
  <c r="CY153" i="1"/>
  <c r="X153" i="1" s="1"/>
  <c r="R203" i="7" s="1"/>
  <c r="CZ153" i="1"/>
  <c r="Y153" i="1" s="1"/>
  <c r="T203" i="7" s="1"/>
  <c r="GL153" i="1"/>
  <c r="GO153" i="1"/>
  <c r="GP153" i="1"/>
  <c r="GV153" i="1"/>
  <c r="HC153" i="1"/>
  <c r="C154" i="1"/>
  <c r="D154" i="1"/>
  <c r="I154" i="1"/>
  <c r="K154" i="1"/>
  <c r="AC154" i="1"/>
  <c r="CQ154" i="1" s="1"/>
  <c r="P154" i="1" s="1"/>
  <c r="AD154" i="1"/>
  <c r="CR154" i="1" s="1"/>
  <c r="AE154" i="1"/>
  <c r="CS154" i="1" s="1"/>
  <c r="R154" i="1" s="1"/>
  <c r="AF154" i="1"/>
  <c r="CT154" i="1" s="1"/>
  <c r="S154" i="1" s="1"/>
  <c r="AG154" i="1"/>
  <c r="AH154" i="1"/>
  <c r="AI154" i="1"/>
  <c r="CW154" i="1" s="1"/>
  <c r="AJ154" i="1"/>
  <c r="CX154" i="1" s="1"/>
  <c r="CU154" i="1"/>
  <c r="CV154" i="1"/>
  <c r="CY154" i="1"/>
  <c r="X154" i="1" s="1"/>
  <c r="CZ154" i="1"/>
  <c r="Y154" i="1" s="1"/>
  <c r="GL154" i="1"/>
  <c r="GO154" i="1"/>
  <c r="GP154" i="1"/>
  <c r="GV154" i="1"/>
  <c r="HC154" i="1"/>
  <c r="AC155" i="1"/>
  <c r="AD155" i="1"/>
  <c r="CR155" i="1" s="1"/>
  <c r="AE155" i="1"/>
  <c r="CS155" i="1" s="1"/>
  <c r="AF155" i="1"/>
  <c r="CT155" i="1" s="1"/>
  <c r="AG155" i="1"/>
  <c r="CU155" i="1" s="1"/>
  <c r="AH155" i="1"/>
  <c r="AI155" i="1"/>
  <c r="AJ155" i="1"/>
  <c r="CV155" i="1"/>
  <c r="CW155" i="1"/>
  <c r="CX155" i="1"/>
  <c r="CY155" i="1"/>
  <c r="X155" i="1" s="1"/>
  <c r="CZ155" i="1"/>
  <c r="Y155" i="1" s="1"/>
  <c r="GL155" i="1"/>
  <c r="GO155" i="1"/>
  <c r="GP155" i="1"/>
  <c r="GV155" i="1"/>
  <c r="HC155" i="1"/>
  <c r="AC156" i="1"/>
  <c r="CQ156" i="1" s="1"/>
  <c r="AD156" i="1"/>
  <c r="CR156" i="1" s="1"/>
  <c r="AE156" i="1"/>
  <c r="CS156" i="1" s="1"/>
  <c r="AF156" i="1"/>
  <c r="CT156" i="1" s="1"/>
  <c r="AG156" i="1"/>
  <c r="CU156" i="1" s="1"/>
  <c r="AH156" i="1"/>
  <c r="CV156" i="1" s="1"/>
  <c r="AI156" i="1"/>
  <c r="AJ156" i="1"/>
  <c r="CW156" i="1"/>
  <c r="CX156" i="1"/>
  <c r="CY156" i="1"/>
  <c r="X156" i="1" s="1"/>
  <c r="CZ156" i="1"/>
  <c r="Y156" i="1" s="1"/>
  <c r="GL156" i="1"/>
  <c r="GO156" i="1"/>
  <c r="GP156" i="1"/>
  <c r="GV156" i="1"/>
  <c r="HC156" i="1"/>
  <c r="I157" i="1"/>
  <c r="AC157" i="1"/>
  <c r="CQ157" i="1" s="1"/>
  <c r="AD157" i="1"/>
  <c r="CR157" i="1" s="1"/>
  <c r="AE157" i="1"/>
  <c r="CS157" i="1" s="1"/>
  <c r="AF157" i="1"/>
  <c r="CT157" i="1" s="1"/>
  <c r="AG157" i="1"/>
  <c r="CU157" i="1" s="1"/>
  <c r="AH157" i="1"/>
  <c r="CV157" i="1" s="1"/>
  <c r="AI157" i="1"/>
  <c r="CW157" i="1" s="1"/>
  <c r="AJ157" i="1"/>
  <c r="CX157" i="1"/>
  <c r="CY157" i="1"/>
  <c r="X157" i="1" s="1"/>
  <c r="CZ157" i="1"/>
  <c r="Y157" i="1" s="1"/>
  <c r="GL157" i="1"/>
  <c r="GO157" i="1"/>
  <c r="GP157" i="1"/>
  <c r="GV157" i="1"/>
  <c r="HC157" i="1"/>
  <c r="AC158" i="1"/>
  <c r="CQ158" i="1" s="1"/>
  <c r="AD158" i="1"/>
  <c r="CR158" i="1" s="1"/>
  <c r="AE158" i="1"/>
  <c r="CS158" i="1" s="1"/>
  <c r="AF158" i="1"/>
  <c r="CT158" i="1" s="1"/>
  <c r="AG158" i="1"/>
  <c r="CU158" i="1" s="1"/>
  <c r="AH158" i="1"/>
  <c r="CV158" i="1" s="1"/>
  <c r="AI158" i="1"/>
  <c r="CW158" i="1" s="1"/>
  <c r="AJ158" i="1"/>
  <c r="CX158" i="1" s="1"/>
  <c r="CY158" i="1"/>
  <c r="X158" i="1" s="1"/>
  <c r="CZ158" i="1"/>
  <c r="Y158" i="1" s="1"/>
  <c r="GL158" i="1"/>
  <c r="GO158" i="1"/>
  <c r="GP158" i="1"/>
  <c r="GV158" i="1"/>
  <c r="HC158" i="1" s="1"/>
  <c r="I159" i="1"/>
  <c r="AC159" i="1"/>
  <c r="CQ159" i="1" s="1"/>
  <c r="AD159" i="1"/>
  <c r="CR159" i="1" s="1"/>
  <c r="AE159" i="1"/>
  <c r="CS159" i="1" s="1"/>
  <c r="AF159" i="1"/>
  <c r="AG159" i="1"/>
  <c r="AH159" i="1"/>
  <c r="AI159" i="1"/>
  <c r="CW159" i="1" s="1"/>
  <c r="V159" i="1" s="1"/>
  <c r="AJ159" i="1"/>
  <c r="CX159" i="1" s="1"/>
  <c r="W159" i="1" s="1"/>
  <c r="CT159" i="1"/>
  <c r="S159" i="1" s="1"/>
  <c r="CU159" i="1"/>
  <c r="T159" i="1" s="1"/>
  <c r="CV159" i="1"/>
  <c r="U159" i="1" s="1"/>
  <c r="CY159" i="1"/>
  <c r="X159" i="1" s="1"/>
  <c r="CZ159" i="1"/>
  <c r="Y159" i="1" s="1"/>
  <c r="GL159" i="1"/>
  <c r="GO159" i="1"/>
  <c r="GP159" i="1"/>
  <c r="GV159" i="1"/>
  <c r="HC159" i="1" s="1"/>
  <c r="B161" i="1"/>
  <c r="B22" i="1" s="1"/>
  <c r="C161" i="1"/>
  <c r="C22" i="1" s="1"/>
  <c r="D161" i="1"/>
  <c r="D22" i="1" s="1"/>
  <c r="F161" i="1"/>
  <c r="F22" i="1" s="1"/>
  <c r="G161" i="1"/>
  <c r="BX161" i="1"/>
  <c r="BX22" i="1" s="1"/>
  <c r="BY161" i="1"/>
  <c r="BY22" i="1" s="1"/>
  <c r="CK161" i="1"/>
  <c r="CK22" i="1" s="1"/>
  <c r="CL161" i="1"/>
  <c r="CL22" i="1" s="1"/>
  <c r="CM161" i="1"/>
  <c r="CM22" i="1" s="1"/>
  <c r="B191" i="1"/>
  <c r="B18" i="1" s="1"/>
  <c r="C191" i="1"/>
  <c r="C18" i="1" s="1"/>
  <c r="D191" i="1"/>
  <c r="D18" i="1" s="1"/>
  <c r="F191" i="1"/>
  <c r="F18" i="1" s="1"/>
  <c r="G191" i="1"/>
  <c r="F12" i="6"/>
  <c r="G12" i="6"/>
  <c r="T67" i="1" l="1"/>
  <c r="W141" i="1"/>
  <c r="P143" i="1"/>
  <c r="CP143" i="1" s="1"/>
  <c r="O143" i="1" s="1"/>
  <c r="S158" i="1"/>
  <c r="CP57" i="1"/>
  <c r="O57" i="1" s="1"/>
  <c r="U158" i="1"/>
  <c r="J204" i="7"/>
  <c r="W90" i="1"/>
  <c r="W88" i="1"/>
  <c r="E122" i="7"/>
  <c r="V51" i="1"/>
  <c r="CT148" i="1"/>
  <c r="S148" i="1" s="1"/>
  <c r="J196" i="7" s="1"/>
  <c r="S194" i="7"/>
  <c r="Q194" i="7"/>
  <c r="Q146" i="1"/>
  <c r="Q143" i="1"/>
  <c r="V141" i="1"/>
  <c r="AB139" i="1"/>
  <c r="CQ139" i="1"/>
  <c r="P139" i="1" s="1"/>
  <c r="AB126" i="1"/>
  <c r="S140" i="7"/>
  <c r="Q140" i="7"/>
  <c r="GX101" i="1"/>
  <c r="V90" i="1"/>
  <c r="S99" i="7"/>
  <c r="Q99" i="7"/>
  <c r="CT72" i="1"/>
  <c r="S72" i="1" s="1"/>
  <c r="J101" i="7" s="1"/>
  <c r="AB69" i="1"/>
  <c r="GX67" i="1"/>
  <c r="U56" i="1"/>
  <c r="U51" i="1"/>
  <c r="CT43" i="1"/>
  <c r="S43" i="1" s="1"/>
  <c r="Q60" i="7"/>
  <c r="S60" i="7"/>
  <c r="AB35" i="1"/>
  <c r="GX25" i="1"/>
  <c r="CT152" i="1"/>
  <c r="U141" i="1"/>
  <c r="CT114" i="1"/>
  <c r="W105" i="1"/>
  <c r="U90" i="1"/>
  <c r="GX88" i="1"/>
  <c r="CR85" i="1"/>
  <c r="Q85" i="1" s="1"/>
  <c r="J118" i="7" s="1"/>
  <c r="U115" i="7"/>
  <c r="AD85" i="1"/>
  <c r="T56" i="1"/>
  <c r="T51" i="1"/>
  <c r="CS43" i="1"/>
  <c r="V60" i="7" s="1"/>
  <c r="U60" i="7"/>
  <c r="U56" i="7"/>
  <c r="R158" i="1"/>
  <c r="GK158" i="1" s="1"/>
  <c r="CS152" i="1"/>
  <c r="V202" i="7" s="1"/>
  <c r="Q186" i="7"/>
  <c r="S186" i="7"/>
  <c r="CS114" i="1"/>
  <c r="U154" i="7"/>
  <c r="V109" i="1"/>
  <c r="U100" i="1"/>
  <c r="S56" i="1"/>
  <c r="Q39" i="1"/>
  <c r="V143" i="1"/>
  <c r="U186" i="7"/>
  <c r="CS140" i="1"/>
  <c r="V186" i="7" s="1"/>
  <c r="CT115" i="1"/>
  <c r="S115" i="1" s="1"/>
  <c r="S155" i="7"/>
  <c r="Q155" i="7"/>
  <c r="P108" i="1"/>
  <c r="S124" i="7"/>
  <c r="Q124" i="7"/>
  <c r="CT90" i="1"/>
  <c r="S90" i="1" s="1"/>
  <c r="C68" i="7"/>
  <c r="E67" i="7"/>
  <c r="I48" i="1"/>
  <c r="E73" i="7" s="1"/>
  <c r="I47" i="1"/>
  <c r="U47" i="1" s="1"/>
  <c r="S57" i="7"/>
  <c r="Q57" i="7"/>
  <c r="CT40" i="1"/>
  <c r="S40" i="1" s="1"/>
  <c r="S35" i="1"/>
  <c r="E43" i="7"/>
  <c r="U153" i="1"/>
  <c r="AB152" i="1"/>
  <c r="CQ152" i="1"/>
  <c r="GX125" i="1"/>
  <c r="U155" i="7"/>
  <c r="CS115" i="1"/>
  <c r="V155" i="7" s="1"/>
  <c r="U124" i="7"/>
  <c r="CS90" i="1"/>
  <c r="C116" i="7"/>
  <c r="E115" i="7"/>
  <c r="GX85" i="1"/>
  <c r="I90" i="1"/>
  <c r="E124" i="7" s="1"/>
  <c r="C100" i="7"/>
  <c r="E99" i="7"/>
  <c r="I76" i="1"/>
  <c r="V76" i="1" s="1"/>
  <c r="I75" i="1"/>
  <c r="E106" i="7" s="1"/>
  <c r="GX72" i="1"/>
  <c r="I73" i="1"/>
  <c r="E104" i="7" s="1"/>
  <c r="CT47" i="1"/>
  <c r="U57" i="7"/>
  <c r="CS40" i="1"/>
  <c r="V57" i="7" s="1"/>
  <c r="AB39" i="1"/>
  <c r="GX29" i="1"/>
  <c r="Q172" i="7"/>
  <c r="S172" i="7"/>
  <c r="CT129" i="1"/>
  <c r="S129" i="1" s="1"/>
  <c r="AB114" i="1"/>
  <c r="Q90" i="1"/>
  <c r="U72" i="7"/>
  <c r="CS47" i="1"/>
  <c r="CT153" i="1"/>
  <c r="S153" i="1" s="1"/>
  <c r="S143" i="1"/>
  <c r="U172" i="7"/>
  <c r="CS129" i="1"/>
  <c r="V172" i="7" s="1"/>
  <c r="GX127" i="1"/>
  <c r="U156" i="7"/>
  <c r="CS116" i="1"/>
  <c r="R109" i="1"/>
  <c r="GK109" i="1" s="1"/>
  <c r="U106" i="1"/>
  <c r="V73" i="7"/>
  <c r="Q47" i="1"/>
  <c r="V25" i="1"/>
  <c r="T155" i="1"/>
  <c r="CP154" i="1"/>
  <c r="O154" i="1" s="1"/>
  <c r="GM154" i="1" s="1"/>
  <c r="GN154" i="1" s="1"/>
  <c r="U150" i="1"/>
  <c r="CQ149" i="1"/>
  <c r="P149" i="1" s="1"/>
  <c r="AB149" i="1"/>
  <c r="GX128" i="1"/>
  <c r="W125" i="1"/>
  <c r="T101" i="1"/>
  <c r="CS100" i="1"/>
  <c r="U137" i="7"/>
  <c r="P88" i="1"/>
  <c r="CP88" i="1" s="1"/>
  <c r="O88" i="1" s="1"/>
  <c r="CS73" i="1"/>
  <c r="S68" i="1"/>
  <c r="V67" i="1"/>
  <c r="I51" i="1"/>
  <c r="U76" i="7" s="1"/>
  <c r="S58" i="7"/>
  <c r="Q58" i="7"/>
  <c r="CT41" i="1"/>
  <c r="W29" i="1"/>
  <c r="T28" i="1"/>
  <c r="U25" i="1"/>
  <c r="G22" i="1"/>
  <c r="A210" i="7"/>
  <c r="AB144" i="1"/>
  <c r="CQ144" i="1"/>
  <c r="I144" i="1"/>
  <c r="W144" i="1" s="1"/>
  <c r="I146" i="1"/>
  <c r="V146" i="1" s="1"/>
  <c r="I145" i="1"/>
  <c r="R145" i="1" s="1"/>
  <c r="GK145" i="1" s="1"/>
  <c r="V125" i="1"/>
  <c r="Q138" i="7"/>
  <c r="S138" i="7"/>
  <c r="CT101" i="1"/>
  <c r="S101" i="1" s="1"/>
  <c r="C132" i="7"/>
  <c r="E131" i="7"/>
  <c r="I102" i="1"/>
  <c r="E139" i="7" s="1"/>
  <c r="GX98" i="1"/>
  <c r="I99" i="1"/>
  <c r="I77" i="1"/>
  <c r="E108" i="7" s="1"/>
  <c r="W68" i="1"/>
  <c r="U67" i="1"/>
  <c r="U58" i="7"/>
  <c r="CS41" i="1"/>
  <c r="V58" i="7" s="1"/>
  <c r="W35" i="1"/>
  <c r="T25" i="1"/>
  <c r="I155" i="1"/>
  <c r="GX155" i="1" s="1"/>
  <c r="I158" i="1"/>
  <c r="GX158" i="1" s="1"/>
  <c r="I156" i="1"/>
  <c r="V156" i="1" s="1"/>
  <c r="U151" i="1"/>
  <c r="R126" i="1"/>
  <c r="GK126" i="1" s="1"/>
  <c r="V169" i="7"/>
  <c r="U125" i="1"/>
  <c r="U138" i="7"/>
  <c r="CS101" i="1"/>
  <c r="R75" i="1"/>
  <c r="GK75" i="1" s="1"/>
  <c r="V106" i="7"/>
  <c r="U69" i="1"/>
  <c r="V68" i="1"/>
  <c r="CS63" i="1"/>
  <c r="W36" i="1"/>
  <c r="V35" i="1"/>
  <c r="S25" i="1"/>
  <c r="S156" i="1"/>
  <c r="Q155" i="1"/>
  <c r="U145" i="1"/>
  <c r="I143" i="1"/>
  <c r="GX143" i="1" s="1"/>
  <c r="Q101" i="1"/>
  <c r="U68" i="1"/>
  <c r="S67" i="1"/>
  <c r="V57" i="1"/>
  <c r="W57" i="1"/>
  <c r="W46" i="1"/>
  <c r="V38" i="1"/>
  <c r="S36" i="1"/>
  <c r="V43" i="7"/>
  <c r="R156" i="1"/>
  <c r="GK156" i="1" s="1"/>
  <c r="AB155" i="1"/>
  <c r="CQ155" i="1"/>
  <c r="T145" i="1"/>
  <c r="GX142" i="1"/>
  <c r="W127" i="1"/>
  <c r="AB101" i="1"/>
  <c r="U83" i="1"/>
  <c r="P65" i="1"/>
  <c r="CP65" i="1" s="1"/>
  <c r="O65" i="1" s="1"/>
  <c r="GM65" i="1" s="1"/>
  <c r="GN65" i="1" s="1"/>
  <c r="I69" i="1"/>
  <c r="T69" i="1" s="1"/>
  <c r="I70" i="1"/>
  <c r="Q46" i="1"/>
  <c r="J70" i="7" s="1"/>
  <c r="U38" i="1"/>
  <c r="K64" i="7" s="1"/>
  <c r="V44" i="7"/>
  <c r="Q156" i="1"/>
  <c r="V148" i="1"/>
  <c r="V127" i="1"/>
  <c r="P119" i="1"/>
  <c r="GX109" i="1"/>
  <c r="W108" i="1"/>
  <c r="Q106" i="1"/>
  <c r="I92" i="1"/>
  <c r="S92" i="1" s="1"/>
  <c r="T83" i="1"/>
  <c r="CP81" i="1"/>
  <c r="O81" i="1" s="1"/>
  <c r="GM81" i="1" s="1"/>
  <c r="GN81" i="1" s="1"/>
  <c r="GX79" i="1"/>
  <c r="Q74" i="7"/>
  <c r="S74" i="7"/>
  <c r="CT49" i="1"/>
  <c r="S49" i="1" s="1"/>
  <c r="GX47" i="1"/>
  <c r="P46" i="1"/>
  <c r="CP46" i="1" s="1"/>
  <c r="O46" i="1" s="1"/>
  <c r="Q38" i="1"/>
  <c r="J54" i="7" s="1"/>
  <c r="T157" i="1"/>
  <c r="P156" i="1"/>
  <c r="CP156" i="1" s="1"/>
  <c r="O156" i="1" s="1"/>
  <c r="GM156" i="1" s="1"/>
  <c r="GN156" i="1" s="1"/>
  <c r="R148" i="1"/>
  <c r="V194" i="7"/>
  <c r="W128" i="1"/>
  <c r="U127" i="1"/>
  <c r="AB119" i="1"/>
  <c r="V108" i="1"/>
  <c r="CT103" i="1"/>
  <c r="I101" i="1"/>
  <c r="I100" i="1"/>
  <c r="S93" i="1"/>
  <c r="Q83" i="1"/>
  <c r="I66" i="1"/>
  <c r="T66" i="1" s="1"/>
  <c r="C84" i="7"/>
  <c r="E83" i="7"/>
  <c r="I61" i="1"/>
  <c r="I64" i="1"/>
  <c r="E92" i="7" s="1"/>
  <c r="U74" i="7"/>
  <c r="CS49" i="1"/>
  <c r="CS33" i="1"/>
  <c r="I29" i="1"/>
  <c r="Q29" i="1" s="1"/>
  <c r="I26" i="1"/>
  <c r="S26" i="1" s="1"/>
  <c r="S157" i="1"/>
  <c r="AB156" i="1"/>
  <c r="P148" i="1"/>
  <c r="CP148" i="1" s="1"/>
  <c r="O148" i="1" s="1"/>
  <c r="T127" i="1"/>
  <c r="R103" i="1"/>
  <c r="GK103" i="1" s="1"/>
  <c r="V140" i="7"/>
  <c r="R93" i="1"/>
  <c r="GK93" i="1" s="1"/>
  <c r="S85" i="1"/>
  <c r="CZ85" i="1" s="1"/>
  <c r="Y85" i="1" s="1"/>
  <c r="T115" i="7" s="1"/>
  <c r="J126" i="7" s="1"/>
  <c r="U75" i="1"/>
  <c r="W70" i="1"/>
  <c r="GX65" i="1"/>
  <c r="T60" i="1"/>
  <c r="Q49" i="1"/>
  <c r="V46" i="1"/>
  <c r="CS39" i="1"/>
  <c r="R157" i="1"/>
  <c r="GK157" i="1" s="1"/>
  <c r="W148" i="1"/>
  <c r="CQ131" i="1"/>
  <c r="P131" i="1" s="1"/>
  <c r="AB131" i="1"/>
  <c r="CT113" i="1"/>
  <c r="R104" i="1"/>
  <c r="W103" i="1"/>
  <c r="CT102" i="1"/>
  <c r="S102" i="1" s="1"/>
  <c r="Q93" i="1"/>
  <c r="W85" i="1"/>
  <c r="T75" i="1"/>
  <c r="W72" i="1"/>
  <c r="I67" i="1"/>
  <c r="Q88" i="7"/>
  <c r="S88" i="7"/>
  <c r="CT60" i="1"/>
  <c r="S60" i="1" s="1"/>
  <c r="CT34" i="1"/>
  <c r="AB33" i="1"/>
  <c r="CQ33" i="1"/>
  <c r="GX28" i="1"/>
  <c r="Q27" i="1"/>
  <c r="I25" i="1"/>
  <c r="W25" i="1" s="1"/>
  <c r="Q157" i="1"/>
  <c r="CT140" i="1"/>
  <c r="S140" i="1" s="1"/>
  <c r="CT139" i="1"/>
  <c r="S139" i="1" s="1"/>
  <c r="S185" i="7"/>
  <c r="Q185" i="7"/>
  <c r="CS113" i="1"/>
  <c r="V153" i="7" s="1"/>
  <c r="U153" i="7"/>
  <c r="Q104" i="1"/>
  <c r="V103" i="1"/>
  <c r="P93" i="1"/>
  <c r="U123" i="7"/>
  <c r="CS89" i="1"/>
  <c r="V85" i="1"/>
  <c r="CT75" i="1"/>
  <c r="AB75" i="1"/>
  <c r="V72" i="1"/>
  <c r="U88" i="7"/>
  <c r="CS60" i="1"/>
  <c r="U49" i="1"/>
  <c r="U43" i="7"/>
  <c r="CS34" i="1"/>
  <c r="V42" i="7" s="1"/>
  <c r="U42" i="7"/>
  <c r="R31" i="1"/>
  <c r="GK31" i="1" s="1"/>
  <c r="V39" i="7"/>
  <c r="S33" i="7"/>
  <c r="Q33" i="7"/>
  <c r="CT30" i="1"/>
  <c r="S30" i="1" s="1"/>
  <c r="J35" i="7" s="1"/>
  <c r="W27" i="1"/>
  <c r="P157" i="1"/>
  <c r="W140" i="1"/>
  <c r="U185" i="7"/>
  <c r="CS139" i="1"/>
  <c r="Q127" i="1"/>
  <c r="Q117" i="1"/>
  <c r="U103" i="1"/>
  <c r="CQ95" i="1"/>
  <c r="Q89" i="1"/>
  <c r="U72" i="1"/>
  <c r="K112" i="7" s="1"/>
  <c r="P49" i="1"/>
  <c r="CP49" i="1" s="1"/>
  <c r="O49" i="1" s="1"/>
  <c r="P42" i="1"/>
  <c r="AB34" i="1"/>
  <c r="CR34" i="1"/>
  <c r="Q26" i="1"/>
  <c r="CP126" i="1"/>
  <c r="O126" i="1" s="1"/>
  <c r="V56" i="1"/>
  <c r="T141" i="1"/>
  <c r="I40" i="1"/>
  <c r="C52" i="7"/>
  <c r="E51" i="7"/>
  <c r="I42" i="1"/>
  <c r="E59" i="7" s="1"/>
  <c r="T47" i="1"/>
  <c r="I153" i="1"/>
  <c r="E194" i="7"/>
  <c r="C195" i="7"/>
  <c r="I149" i="1"/>
  <c r="E199" i="7" s="1"/>
  <c r="I150" i="1"/>
  <c r="E200" i="7" s="1"/>
  <c r="CS153" i="1"/>
  <c r="R153" i="1" s="1"/>
  <c r="GK153" i="1" s="1"/>
  <c r="S199" i="7"/>
  <c r="Q199" i="7"/>
  <c r="GX146" i="1"/>
  <c r="T144" i="1"/>
  <c r="R143" i="1"/>
  <c r="GK143" i="1" s="1"/>
  <c r="AB115" i="1"/>
  <c r="I108" i="1"/>
  <c r="R108" i="1" s="1"/>
  <c r="GK108" i="1" s="1"/>
  <c r="I109" i="1"/>
  <c r="Q109" i="1" s="1"/>
  <c r="I106" i="1"/>
  <c r="P106" i="1" s="1"/>
  <c r="CP106" i="1" s="1"/>
  <c r="O106" i="1" s="1"/>
  <c r="GM106" i="1" s="1"/>
  <c r="GN106" i="1" s="1"/>
  <c r="I105" i="1"/>
  <c r="U105" i="1" s="1"/>
  <c r="S120" i="7"/>
  <c r="CT86" i="1"/>
  <c r="S86" i="1" s="1"/>
  <c r="R67" i="1"/>
  <c r="GK67" i="1" s="1"/>
  <c r="W66" i="1"/>
  <c r="R59" i="1"/>
  <c r="V83" i="7"/>
  <c r="AB52" i="1"/>
  <c r="I39" i="1"/>
  <c r="E56" i="7" s="1"/>
  <c r="R159" i="1"/>
  <c r="GK159" i="1" s="1"/>
  <c r="Q153" i="1"/>
  <c r="W150" i="1"/>
  <c r="U199" i="7"/>
  <c r="AB130" i="1"/>
  <c r="P116" i="1"/>
  <c r="CP116" i="1" s="1"/>
  <c r="O116" i="1" s="1"/>
  <c r="R91" i="1"/>
  <c r="R88" i="1"/>
  <c r="GK88" i="1" s="1"/>
  <c r="V122" i="7"/>
  <c r="CS86" i="1"/>
  <c r="R79" i="1"/>
  <c r="GK79" i="1" s="1"/>
  <c r="Q67" i="1"/>
  <c r="GX46" i="1"/>
  <c r="Q28" i="1"/>
  <c r="Q154" i="1"/>
  <c r="AB153" i="1"/>
  <c r="CQ153" i="1"/>
  <c r="V150" i="1"/>
  <c r="Q149" i="1"/>
  <c r="S179" i="7"/>
  <c r="Q179" i="7"/>
  <c r="CT137" i="1"/>
  <c r="S137" i="1" s="1"/>
  <c r="J181" i="7" s="1"/>
  <c r="R135" i="1"/>
  <c r="GK135" i="1" s="1"/>
  <c r="AB116" i="1"/>
  <c r="R115" i="1"/>
  <c r="GK115" i="1" s="1"/>
  <c r="E155" i="7"/>
  <c r="V98" i="1"/>
  <c r="Q88" i="1"/>
  <c r="W67" i="1"/>
  <c r="S53" i="1"/>
  <c r="P28" i="1"/>
  <c r="W156" i="1"/>
  <c r="T151" i="1"/>
  <c r="S200" i="7"/>
  <c r="Q200" i="7"/>
  <c r="CT150" i="1"/>
  <c r="S150" i="1" s="1"/>
  <c r="V138" i="1"/>
  <c r="AD137" i="1"/>
  <c r="AB137" i="1" s="1"/>
  <c r="U179" i="7"/>
  <c r="CS137" i="1"/>
  <c r="V128" i="1"/>
  <c r="CT127" i="1"/>
  <c r="S127" i="1" s="1"/>
  <c r="Q170" i="7"/>
  <c r="S170" i="7"/>
  <c r="S163" i="7"/>
  <c r="Q163" i="7"/>
  <c r="CT124" i="1"/>
  <c r="S124" i="1" s="1"/>
  <c r="W117" i="1"/>
  <c r="S116" i="1"/>
  <c r="W114" i="1"/>
  <c r="J158" i="7"/>
  <c r="S108" i="1"/>
  <c r="GX103" i="1"/>
  <c r="S98" i="1"/>
  <c r="GX90" i="1"/>
  <c r="T76" i="1"/>
  <c r="U59" i="1"/>
  <c r="K96" i="7" s="1"/>
  <c r="V48" i="1"/>
  <c r="P47" i="1"/>
  <c r="R26" i="1"/>
  <c r="GK26" i="1" s="1"/>
  <c r="S151" i="1"/>
  <c r="CP151" i="1" s="1"/>
  <c r="O151" i="1" s="1"/>
  <c r="CS150" i="1"/>
  <c r="W139" i="1"/>
  <c r="U138" i="1"/>
  <c r="U128" i="1"/>
  <c r="U170" i="7"/>
  <c r="CS127" i="1"/>
  <c r="V114" i="1"/>
  <c r="P100" i="1"/>
  <c r="W98" i="1"/>
  <c r="U88" i="1"/>
  <c r="U80" i="1"/>
  <c r="T79" i="1"/>
  <c r="S107" i="7"/>
  <c r="Q107" i="7"/>
  <c r="CT76" i="1"/>
  <c r="T59" i="1"/>
  <c r="R56" i="1"/>
  <c r="GK56" i="1" s="1"/>
  <c r="AB47" i="1"/>
  <c r="W38" i="1"/>
  <c r="U27" i="1"/>
  <c r="W157" i="1"/>
  <c r="V155" i="1"/>
  <c r="U154" i="1"/>
  <c r="W151" i="1"/>
  <c r="Q150" i="1"/>
  <c r="GX148" i="1"/>
  <c r="V139" i="1"/>
  <c r="T138" i="1"/>
  <c r="AD124" i="1"/>
  <c r="AB124" i="1" s="1"/>
  <c r="C148" i="7"/>
  <c r="E147" i="7"/>
  <c r="P109" i="1"/>
  <c r="AB108" i="1"/>
  <c r="GX104" i="1"/>
  <c r="W100" i="1"/>
  <c r="W89" i="1"/>
  <c r="T88" i="1"/>
  <c r="CT87" i="1"/>
  <c r="U107" i="7"/>
  <c r="CS76" i="1"/>
  <c r="GX68" i="1"/>
  <c r="S83" i="7"/>
  <c r="Q83" i="7"/>
  <c r="R57" i="1"/>
  <c r="GK57" i="1" s="1"/>
  <c r="Q56" i="1"/>
  <c r="T48" i="1"/>
  <c r="V36" i="1"/>
  <c r="CS32" i="1"/>
  <c r="V40" i="7" s="1"/>
  <c r="U40" i="7"/>
  <c r="T27" i="1"/>
  <c r="R24" i="1"/>
  <c r="T154" i="1"/>
  <c r="V151" i="1"/>
  <c r="CC161" i="1"/>
  <c r="CC22" i="1" s="1"/>
  <c r="CT138" i="1"/>
  <c r="S138" i="1" s="1"/>
  <c r="Q184" i="7"/>
  <c r="S184" i="7"/>
  <c r="S171" i="7"/>
  <c r="Q171" i="7"/>
  <c r="CT128" i="1"/>
  <c r="S128" i="1" s="1"/>
  <c r="AB127" i="1"/>
  <c r="T125" i="1"/>
  <c r="T119" i="1"/>
  <c r="T117" i="1"/>
  <c r="Q152" i="7"/>
  <c r="S152" i="7"/>
  <c r="P101" i="1"/>
  <c r="CP101" i="1" s="1"/>
  <c r="O101" i="1" s="1"/>
  <c r="V100" i="1"/>
  <c r="V89" i="1"/>
  <c r="CT88" i="1"/>
  <c r="S88" i="1" s="1"/>
  <c r="Q122" i="7"/>
  <c r="S122" i="7"/>
  <c r="CS87" i="1"/>
  <c r="U83" i="7"/>
  <c r="CR59" i="1"/>
  <c r="Q57" i="1"/>
  <c r="P56" i="1"/>
  <c r="W49" i="1"/>
  <c r="S73" i="7"/>
  <c r="CT48" i="1"/>
  <c r="U36" i="1"/>
  <c r="S27" i="1"/>
  <c r="Q24" i="1"/>
  <c r="GX159" i="1"/>
  <c r="S145" i="1"/>
  <c r="R144" i="1"/>
  <c r="GK144" i="1" s="1"/>
  <c r="U184" i="7"/>
  <c r="CS138" i="1"/>
  <c r="C180" i="7"/>
  <c r="E179" i="7"/>
  <c r="I139" i="1"/>
  <c r="E185" i="7" s="1"/>
  <c r="I141" i="1"/>
  <c r="E187" i="7" s="1"/>
  <c r="I140" i="1"/>
  <c r="U171" i="7"/>
  <c r="CS128" i="1"/>
  <c r="V171" i="7" s="1"/>
  <c r="CT125" i="1"/>
  <c r="S125" i="1" s="1"/>
  <c r="S168" i="7"/>
  <c r="Q168" i="7"/>
  <c r="S117" i="1"/>
  <c r="CS112" i="1"/>
  <c r="V152" i="7" s="1"/>
  <c r="U89" i="1"/>
  <c r="U122" i="7"/>
  <c r="R80" i="1"/>
  <c r="GK80" i="1" s="1"/>
  <c r="AB78" i="1"/>
  <c r="P76" i="1"/>
  <c r="W60" i="1"/>
  <c r="AD59" i="1"/>
  <c r="AB59" i="1" s="1"/>
  <c r="V49" i="1"/>
  <c r="W28" i="1"/>
  <c r="R27" i="1"/>
  <c r="GK27" i="1" s="1"/>
  <c r="W154" i="1"/>
  <c r="GX149" i="1"/>
  <c r="U143" i="1"/>
  <c r="U139" i="1"/>
  <c r="Q138" i="1"/>
  <c r="CP138" i="1" s="1"/>
  <c r="O138" i="1" s="1"/>
  <c r="Q128" i="1"/>
  <c r="CT126" i="1"/>
  <c r="S126" i="1" s="1"/>
  <c r="S169" i="7"/>
  <c r="Q169" i="7"/>
  <c r="CS125" i="1"/>
  <c r="U168" i="7"/>
  <c r="R117" i="1"/>
  <c r="U116" i="1"/>
  <c r="GX106" i="1"/>
  <c r="GX105" i="1"/>
  <c r="V101" i="1"/>
  <c r="T100" i="1"/>
  <c r="CT99" i="1"/>
  <c r="S131" i="7"/>
  <c r="Q131" i="7"/>
  <c r="W91" i="1"/>
  <c r="T89" i="1"/>
  <c r="U85" i="1"/>
  <c r="K128" i="7" s="1"/>
  <c r="Q80" i="1"/>
  <c r="CT77" i="1"/>
  <c r="V60" i="1"/>
  <c r="P59" i="1"/>
  <c r="W52" i="1"/>
  <c r="V28" i="1"/>
  <c r="V154" i="1"/>
  <c r="S201" i="7"/>
  <c r="Q201" i="7"/>
  <c r="S146" i="1"/>
  <c r="T143" i="1"/>
  <c r="U142" i="1"/>
  <c r="T139" i="1"/>
  <c r="AB138" i="1"/>
  <c r="AB134" i="1"/>
  <c r="P128" i="1"/>
  <c r="AB112" i="1"/>
  <c r="CQ112" i="1"/>
  <c r="CT100" i="1"/>
  <c r="S100" i="1" s="1"/>
  <c r="S137" i="7"/>
  <c r="Q137" i="7"/>
  <c r="CS99" i="1"/>
  <c r="U131" i="7"/>
  <c r="CT89" i="1"/>
  <c r="S89" i="1" s="1"/>
  <c r="S123" i="7"/>
  <c r="Q123" i="7"/>
  <c r="T85" i="1"/>
  <c r="V83" i="1"/>
  <c r="P80" i="1"/>
  <c r="CP80" i="1" s="1"/>
  <c r="O80" i="1" s="1"/>
  <c r="GM80" i="1" s="1"/>
  <c r="GN80" i="1" s="1"/>
  <c r="CS77" i="1"/>
  <c r="U108" i="7"/>
  <c r="U60" i="1"/>
  <c r="V52" i="1"/>
  <c r="T49" i="1"/>
  <c r="U28" i="1"/>
  <c r="P27" i="1"/>
  <c r="S106" i="1"/>
  <c r="S104" i="1"/>
  <c r="U140" i="7"/>
  <c r="GX100" i="1"/>
  <c r="W93" i="1"/>
  <c r="Q91" i="1"/>
  <c r="P90" i="1"/>
  <c r="S83" i="1"/>
  <c r="CR72" i="1"/>
  <c r="Q72" i="1" s="1"/>
  <c r="U99" i="7"/>
  <c r="CS72" i="1"/>
  <c r="T54" i="1"/>
  <c r="AB53" i="1"/>
  <c r="I55" i="1"/>
  <c r="T55" i="1" s="1"/>
  <c r="I56" i="1"/>
  <c r="GX56" i="1" s="1"/>
  <c r="U46" i="1"/>
  <c r="K80" i="7" s="1"/>
  <c r="GX38" i="1"/>
  <c r="GX156" i="1"/>
  <c r="GX151" i="1"/>
  <c r="V149" i="1"/>
  <c r="CR148" i="1"/>
  <c r="Q148" i="1" s="1"/>
  <c r="J197" i="7" s="1"/>
  <c r="U194" i="7"/>
  <c r="P146" i="1"/>
  <c r="CP146" i="1" s="1"/>
  <c r="O146" i="1" s="1"/>
  <c r="Q142" i="1"/>
  <c r="CT141" i="1"/>
  <c r="S187" i="7"/>
  <c r="Q187" i="7"/>
  <c r="AB140" i="1"/>
  <c r="CQ140" i="1"/>
  <c r="P140" i="1" s="1"/>
  <c r="CR137" i="1"/>
  <c r="Q137" i="1" s="1"/>
  <c r="J182" i="7" s="1"/>
  <c r="GX114" i="1"/>
  <c r="R111" i="1"/>
  <c r="V147" i="7"/>
  <c r="U108" i="1"/>
  <c r="V93" i="1"/>
  <c r="P91" i="1"/>
  <c r="R83" i="1"/>
  <c r="GK83" i="1" s="1"/>
  <c r="AD72" i="1"/>
  <c r="AB72" i="1" s="1"/>
  <c r="CT62" i="1"/>
  <c r="Q90" i="7"/>
  <c r="S90" i="7"/>
  <c r="S54" i="1"/>
  <c r="AB50" i="1"/>
  <c r="T46" i="1"/>
  <c r="Q25" i="1"/>
  <c r="U149" i="1"/>
  <c r="AB143" i="1"/>
  <c r="P142" i="1"/>
  <c r="CS141" i="1"/>
  <c r="U187" i="7"/>
  <c r="V131" i="1"/>
  <c r="W111" i="1"/>
  <c r="CR108" i="1"/>
  <c r="GX89" i="1"/>
  <c r="AB85" i="1"/>
  <c r="W79" i="1"/>
  <c r="P72" i="1"/>
  <c r="AB64" i="1"/>
  <c r="CS62" i="1"/>
  <c r="R54" i="1"/>
  <c r="GK54" i="1" s="1"/>
  <c r="V47" i="1"/>
  <c r="CT46" i="1"/>
  <c r="S46" i="1" s="1"/>
  <c r="J69" i="7" s="1"/>
  <c r="S67" i="7"/>
  <c r="Q67" i="7"/>
  <c r="S39" i="7"/>
  <c r="Q39" i="7"/>
  <c r="GX157" i="1"/>
  <c r="GX154" i="1"/>
  <c r="Q141" i="1"/>
  <c r="GX139" i="1"/>
  <c r="P127" i="1"/>
  <c r="I114" i="1"/>
  <c r="E154" i="7" s="1"/>
  <c r="V111" i="1"/>
  <c r="V106" i="1"/>
  <c r="T105" i="1"/>
  <c r="T93" i="1"/>
  <c r="P83" i="1"/>
  <c r="CT63" i="1"/>
  <c r="S91" i="7"/>
  <c r="Q91" i="7"/>
  <c r="W59" i="1"/>
  <c r="GX49" i="1"/>
  <c r="U67" i="7"/>
  <c r="CS46" i="1"/>
  <c r="R44" i="1"/>
  <c r="CT42" i="1"/>
  <c r="CR31" i="1"/>
  <c r="Q31" i="1" s="1"/>
  <c r="CP31" i="1" s="1"/>
  <c r="O31" i="1" s="1"/>
  <c r="J39" i="7" s="1"/>
  <c r="U39" i="7"/>
  <c r="C34" i="7"/>
  <c r="E33" i="7"/>
  <c r="T24" i="1"/>
  <c r="GX111" i="1"/>
  <c r="T38" i="1"/>
  <c r="T36" i="1"/>
  <c r="U35" i="1"/>
  <c r="Q159" i="1"/>
  <c r="S144" i="1"/>
  <c r="V79" i="1"/>
  <c r="T39" i="1"/>
  <c r="CT38" i="1"/>
  <c r="S38" i="1" s="1"/>
  <c r="J53" i="7" s="1"/>
  <c r="Q51" i="7"/>
  <c r="S51" i="7"/>
  <c r="Q44" i="7"/>
  <c r="S44" i="7"/>
  <c r="T35" i="1"/>
  <c r="AO161" i="1"/>
  <c r="AO22" i="1" s="1"/>
  <c r="P159" i="1"/>
  <c r="CP159" i="1" s="1"/>
  <c r="O159" i="1" s="1"/>
  <c r="GM159" i="1" s="1"/>
  <c r="GN159" i="1" s="1"/>
  <c r="U148" i="1"/>
  <c r="K207" i="7" s="1"/>
  <c r="C164" i="7"/>
  <c r="E163" i="7"/>
  <c r="AB122" i="1"/>
  <c r="S115" i="7"/>
  <c r="Q115" i="7"/>
  <c r="V80" i="1"/>
  <c r="U79" i="1"/>
  <c r="V59" i="1"/>
  <c r="U57" i="1"/>
  <c r="T40" i="1"/>
  <c r="CT39" i="1"/>
  <c r="S39" i="1" s="1"/>
  <c r="S56" i="7"/>
  <c r="Q56" i="7"/>
  <c r="U51" i="7"/>
  <c r="U44" i="7"/>
  <c r="CT35" i="1"/>
  <c r="S43" i="7"/>
  <c r="Q43" i="7"/>
  <c r="CT33" i="1"/>
  <c r="V157" i="1"/>
  <c r="U156" i="1"/>
  <c r="CS151" i="1"/>
  <c r="U201" i="7"/>
  <c r="U119" i="1"/>
  <c r="U115" i="1"/>
  <c r="S147" i="7"/>
  <c r="Q147" i="7"/>
  <c r="R105" i="1"/>
  <c r="GK105" i="1" s="1"/>
  <c r="GX91" i="1"/>
  <c r="GX83" i="1"/>
  <c r="AB77" i="1"/>
  <c r="Q105" i="7"/>
  <c r="R68" i="1"/>
  <c r="GK68" i="1" s="1"/>
  <c r="Q65" i="1"/>
  <c r="CS61" i="1"/>
  <c r="P60" i="1"/>
  <c r="CT51" i="1"/>
  <c r="S51" i="1" s="1"/>
  <c r="S76" i="7"/>
  <c r="Q76" i="7"/>
  <c r="CT50" i="1"/>
  <c r="Q75" i="7"/>
  <c r="CS42" i="1"/>
  <c r="U33" i="7"/>
  <c r="R29" i="1"/>
  <c r="GK29" i="1" s="1"/>
  <c r="R25" i="1"/>
  <c r="GK25" i="1" s="1"/>
  <c r="G18" i="1"/>
  <c r="A213" i="7"/>
  <c r="W158" i="1"/>
  <c r="U157" i="1"/>
  <c r="T156" i="1"/>
  <c r="Q151" i="1"/>
  <c r="T135" i="1"/>
  <c r="T129" i="1"/>
  <c r="E172" i="7"/>
  <c r="S156" i="7"/>
  <c r="Q156" i="7"/>
  <c r="T115" i="1"/>
  <c r="U147" i="7"/>
  <c r="T108" i="1"/>
  <c r="R106" i="1"/>
  <c r="GK106" i="1" s="1"/>
  <c r="Q105" i="1"/>
  <c r="P103" i="1"/>
  <c r="GX80" i="1"/>
  <c r="CS74" i="1"/>
  <c r="Q68" i="1"/>
  <c r="CP68" i="1" s="1"/>
  <c r="O68" i="1" s="1"/>
  <c r="GM68" i="1" s="1"/>
  <c r="GN68" i="1" s="1"/>
  <c r="P67" i="1"/>
  <c r="CP67" i="1" s="1"/>
  <c r="O67" i="1" s="1"/>
  <c r="GM67" i="1" s="1"/>
  <c r="GN67" i="1" s="1"/>
  <c r="GX57" i="1"/>
  <c r="CS51" i="1"/>
  <c r="CS50" i="1"/>
  <c r="AD30" i="1"/>
  <c r="AB30" i="1" s="1"/>
  <c r="CP157" i="1"/>
  <c r="O157" i="1" s="1"/>
  <c r="GM157" i="1" s="1"/>
  <c r="GN157" i="1" s="1"/>
  <c r="CZ148" i="1"/>
  <c r="Y148" i="1" s="1"/>
  <c r="T194" i="7" s="1"/>
  <c r="J205" i="7" s="1"/>
  <c r="CY148" i="1"/>
  <c r="X148" i="1" s="1"/>
  <c r="R194" i="7" s="1"/>
  <c r="Q120" i="1"/>
  <c r="CP111" i="1"/>
  <c r="O111" i="1" s="1"/>
  <c r="GX122" i="1"/>
  <c r="CP142" i="1"/>
  <c r="O142" i="1" s="1"/>
  <c r="GM142" i="1" s="1"/>
  <c r="GN142" i="1" s="1"/>
  <c r="V120" i="1"/>
  <c r="U135" i="1"/>
  <c r="CR124" i="1"/>
  <c r="Q124" i="1" s="1"/>
  <c r="J166" i="7" s="1"/>
  <c r="CS124" i="1"/>
  <c r="CR111" i="1"/>
  <c r="Q111" i="1" s="1"/>
  <c r="J150" i="7" s="1"/>
  <c r="AD111" i="1"/>
  <c r="AB111" i="1" s="1"/>
  <c r="BB161" i="1"/>
  <c r="CU145" i="3"/>
  <c r="CX154" i="3"/>
  <c r="CX152" i="3"/>
  <c r="CX148" i="3"/>
  <c r="CW147" i="3"/>
  <c r="CW146" i="3"/>
  <c r="CX146" i="3"/>
  <c r="CX156" i="3"/>
  <c r="CX145" i="3"/>
  <c r="I121" i="1"/>
  <c r="I122" i="1"/>
  <c r="Q122" i="1" s="1"/>
  <c r="I120" i="1"/>
  <c r="U120" i="1" s="1"/>
  <c r="CG161" i="1"/>
  <c r="AB146" i="1"/>
  <c r="CQ132" i="1"/>
  <c r="P132" i="1" s="1"/>
  <c r="AB132" i="1"/>
  <c r="CP128" i="1"/>
  <c r="O128" i="1" s="1"/>
  <c r="J171" i="7" s="1"/>
  <c r="CQ120" i="1"/>
  <c r="AB120" i="1"/>
  <c r="AP161" i="1"/>
  <c r="F165" i="1"/>
  <c r="Q129" i="1"/>
  <c r="CP129" i="1" s="1"/>
  <c r="O129" i="1" s="1"/>
  <c r="CQ104" i="1"/>
  <c r="P104" i="1" s="1"/>
  <c r="AB104" i="1"/>
  <c r="AB158" i="1"/>
  <c r="AD148" i="1"/>
  <c r="AB148" i="1" s="1"/>
  <c r="AB141" i="1"/>
  <c r="GX140" i="1"/>
  <c r="W135" i="1"/>
  <c r="Q131" i="1"/>
  <c r="CP131" i="1" s="1"/>
  <c r="O131" i="1" s="1"/>
  <c r="GM131" i="1" s="1"/>
  <c r="GN131" i="1" s="1"/>
  <c r="P122" i="1"/>
  <c r="Q119" i="1"/>
  <c r="V117" i="1"/>
  <c r="AB117" i="1"/>
  <c r="GX116" i="1"/>
  <c r="AB151" i="1"/>
  <c r="V135" i="1"/>
  <c r="U130" i="1"/>
  <c r="AB129" i="1"/>
  <c r="CQ124" i="1"/>
  <c r="P124" i="1" s="1"/>
  <c r="CP124" i="1" s="1"/>
  <c r="O124" i="1" s="1"/>
  <c r="S120" i="1"/>
  <c r="I118" i="1"/>
  <c r="U117" i="1"/>
  <c r="V116" i="1"/>
  <c r="W115" i="1"/>
  <c r="CY111" i="1"/>
  <c r="X111" i="1" s="1"/>
  <c r="R147" i="7" s="1"/>
  <c r="J157" i="7" s="1"/>
  <c r="CZ111" i="1"/>
  <c r="Y111" i="1" s="1"/>
  <c r="T147" i="7" s="1"/>
  <c r="S133" i="1"/>
  <c r="CR125" i="1"/>
  <c r="Q125" i="1" s="1"/>
  <c r="CP125" i="1" s="1"/>
  <c r="O125" i="1" s="1"/>
  <c r="AB125" i="1"/>
  <c r="S121" i="1"/>
  <c r="GX117" i="1"/>
  <c r="V115" i="1"/>
  <c r="AB157" i="1"/>
  <c r="CU193" i="3"/>
  <c r="CX199" i="3"/>
  <c r="CV193" i="3"/>
  <c r="CX198" i="3"/>
  <c r="CX193" i="3"/>
  <c r="CX197" i="3"/>
  <c r="CX195" i="3"/>
  <c r="AB145" i="1"/>
  <c r="GX135" i="1"/>
  <c r="S131" i="1"/>
  <c r="W131" i="1"/>
  <c r="CW165" i="3"/>
  <c r="CX173" i="3"/>
  <c r="CX165" i="3"/>
  <c r="CW166" i="3"/>
  <c r="CX172" i="3"/>
  <c r="CX166" i="3"/>
  <c r="CX171" i="3"/>
  <c r="CX169" i="3"/>
  <c r="CX170" i="3"/>
  <c r="CU164" i="3"/>
  <c r="I133" i="1"/>
  <c r="GX133" i="1" s="1"/>
  <c r="I134" i="1"/>
  <c r="Q134" i="1" s="1"/>
  <c r="I132" i="1"/>
  <c r="U132" i="1" s="1"/>
  <c r="R129" i="1"/>
  <c r="GK129" i="1" s="1"/>
  <c r="V129" i="1"/>
  <c r="S119" i="1"/>
  <c r="W119" i="1"/>
  <c r="P117" i="1"/>
  <c r="CP117" i="1" s="1"/>
  <c r="O117" i="1" s="1"/>
  <c r="GM117" i="1" s="1"/>
  <c r="GN117" i="1" s="1"/>
  <c r="AB113" i="1"/>
  <c r="AB150" i="1"/>
  <c r="Q135" i="1"/>
  <c r="R131" i="1"/>
  <c r="GK131" i="1" s="1"/>
  <c r="U129" i="1"/>
  <c r="R119" i="1"/>
  <c r="GK119" i="1" s="1"/>
  <c r="GX115" i="1"/>
  <c r="Q115" i="1"/>
  <c r="AB142" i="1"/>
  <c r="P135" i="1"/>
  <c r="U133" i="1"/>
  <c r="AB133" i="1"/>
  <c r="W130" i="1"/>
  <c r="AB128" i="1"/>
  <c r="U121" i="1"/>
  <c r="AB121" i="1"/>
  <c r="P115" i="1"/>
  <c r="Q96" i="1"/>
  <c r="AB159" i="1"/>
  <c r="AB154" i="1"/>
  <c r="CI161" i="1"/>
  <c r="BD161" i="1"/>
  <c r="CU200" i="3"/>
  <c r="CX200" i="3"/>
  <c r="CW201" i="3"/>
  <c r="CX201" i="3"/>
  <c r="CX203" i="3"/>
  <c r="CX206" i="3"/>
  <c r="CX209" i="3"/>
  <c r="CX210" i="3"/>
  <c r="I152" i="1"/>
  <c r="CU182" i="3"/>
  <c r="CX192" i="3"/>
  <c r="CX182" i="3"/>
  <c r="CW183" i="3"/>
  <c r="CX190" i="3"/>
  <c r="CX183" i="3"/>
  <c r="CW184" i="3"/>
  <c r="CX188" i="3"/>
  <c r="CX186" i="3"/>
  <c r="T133" i="1"/>
  <c r="V130" i="1"/>
  <c r="GX129" i="1"/>
  <c r="V126" i="1"/>
  <c r="T121" i="1"/>
  <c r="AB118" i="1"/>
  <c r="AO191" i="1"/>
  <c r="BC161" i="1"/>
  <c r="AQ161" i="1"/>
  <c r="GX131" i="1"/>
  <c r="CT130" i="1"/>
  <c r="S130" i="1" s="1"/>
  <c r="CP130" i="1" s="1"/>
  <c r="O130" i="1" s="1"/>
  <c r="GM130" i="1" s="1"/>
  <c r="GN130" i="1" s="1"/>
  <c r="R128" i="1"/>
  <c r="GK128" i="1" s="1"/>
  <c r="U126" i="1"/>
  <c r="GX119" i="1"/>
  <c r="W116" i="1"/>
  <c r="U96" i="1"/>
  <c r="CQ94" i="1"/>
  <c r="P94" i="1" s="1"/>
  <c r="AB94" i="1"/>
  <c r="CP85" i="1"/>
  <c r="O85" i="1" s="1"/>
  <c r="CQ82" i="1"/>
  <c r="P82" i="1" s="1"/>
  <c r="CP82" i="1" s="1"/>
  <c r="O82" i="1" s="1"/>
  <c r="GM82" i="1" s="1"/>
  <c r="GN82" i="1" s="1"/>
  <c r="AB82" i="1"/>
  <c r="T111" i="1"/>
  <c r="AB88" i="1"/>
  <c r="CP78" i="1"/>
  <c r="O78" i="1" s="1"/>
  <c r="GM78" i="1" s="1"/>
  <c r="GN78" i="1" s="1"/>
  <c r="T109" i="1"/>
  <c r="CY59" i="1"/>
  <c r="X59" i="1" s="1"/>
  <c r="R83" i="7" s="1"/>
  <c r="J93" i="7" s="1"/>
  <c r="CZ59" i="1"/>
  <c r="Y59" i="1" s="1"/>
  <c r="T83" i="7" s="1"/>
  <c r="J94" i="7" s="1"/>
  <c r="CX144" i="3"/>
  <c r="CU138" i="3"/>
  <c r="CV138" i="3"/>
  <c r="CX140" i="3"/>
  <c r="CW139" i="3"/>
  <c r="CX138" i="3"/>
  <c r="CX141" i="3"/>
  <c r="CQ98" i="1"/>
  <c r="P98" i="1" s="1"/>
  <c r="S94" i="1"/>
  <c r="AB102" i="1"/>
  <c r="AB93" i="1"/>
  <c r="AB89" i="1"/>
  <c r="I113" i="1"/>
  <c r="AB105" i="1"/>
  <c r="AB99" i="1"/>
  <c r="CQ86" i="1"/>
  <c r="CY72" i="1"/>
  <c r="X72" i="1" s="1"/>
  <c r="CZ72" i="1"/>
  <c r="Y72" i="1" s="1"/>
  <c r="T99" i="7" s="1"/>
  <c r="J110" i="7" s="1"/>
  <c r="CU176" i="3"/>
  <c r="CX181" i="3"/>
  <c r="CX176" i="3"/>
  <c r="CX180" i="3"/>
  <c r="CX178" i="3"/>
  <c r="AB83" i="1"/>
  <c r="Q62" i="1"/>
  <c r="V105" i="1"/>
  <c r="GX102" i="1"/>
  <c r="CP89" i="1"/>
  <c r="O89" i="1" s="1"/>
  <c r="P62" i="1"/>
  <c r="AB96" i="1"/>
  <c r="CT96" i="1"/>
  <c r="AB92" i="1"/>
  <c r="AB87" i="1"/>
  <c r="AB109" i="1"/>
  <c r="AB106" i="1"/>
  <c r="GX62" i="1"/>
  <c r="V62" i="1"/>
  <c r="CP56" i="1"/>
  <c r="O56" i="1" s="1"/>
  <c r="GM56" i="1" s="1"/>
  <c r="GN56" i="1" s="1"/>
  <c r="I112" i="1"/>
  <c r="AB107" i="1"/>
  <c r="CX132" i="3"/>
  <c r="CX133" i="3"/>
  <c r="CX134" i="3"/>
  <c r="CX135" i="3"/>
  <c r="CX136" i="3"/>
  <c r="CX137" i="3"/>
  <c r="CU126" i="3"/>
  <c r="CV126" i="3"/>
  <c r="CW128" i="3"/>
  <c r="CX128" i="3"/>
  <c r="CW127" i="3"/>
  <c r="CX126" i="3"/>
  <c r="I107" i="1"/>
  <c r="U107" i="1" s="1"/>
  <c r="AB103" i="1"/>
  <c r="W101" i="1"/>
  <c r="AB100" i="1"/>
  <c r="CR98" i="1"/>
  <c r="Q98" i="1" s="1"/>
  <c r="J134" i="7" s="1"/>
  <c r="CS98" i="1"/>
  <c r="R92" i="1"/>
  <c r="GK92" i="1" s="1"/>
  <c r="AB90" i="1"/>
  <c r="CS85" i="1"/>
  <c r="CX161" i="3"/>
  <c r="CX162" i="3"/>
  <c r="CU157" i="3"/>
  <c r="W104" i="1"/>
  <c r="S103" i="1"/>
  <c r="CP103" i="1" s="1"/>
  <c r="O103" i="1" s="1"/>
  <c r="CZ98" i="1"/>
  <c r="Y98" i="1" s="1"/>
  <c r="T131" i="7" s="1"/>
  <c r="J142" i="7" s="1"/>
  <c r="AD98" i="1"/>
  <c r="AB98" i="1" s="1"/>
  <c r="V96" i="1"/>
  <c r="AB91" i="1"/>
  <c r="CT91" i="1"/>
  <c r="S91" i="1" s="1"/>
  <c r="CU107" i="3"/>
  <c r="CV107" i="3"/>
  <c r="CW109" i="3"/>
  <c r="CX109" i="3"/>
  <c r="CX107" i="3"/>
  <c r="CX108" i="3"/>
  <c r="CX112" i="3"/>
  <c r="CX113" i="3"/>
  <c r="CX115" i="3"/>
  <c r="CX116" i="3"/>
  <c r="CX117" i="3"/>
  <c r="CX118" i="3"/>
  <c r="I95" i="1"/>
  <c r="I96" i="1"/>
  <c r="R96" i="1" s="1"/>
  <c r="GK96" i="1" s="1"/>
  <c r="I94" i="1"/>
  <c r="T94" i="1" s="1"/>
  <c r="V88" i="1"/>
  <c r="U66" i="1"/>
  <c r="T62" i="1"/>
  <c r="AB60" i="1"/>
  <c r="AB56" i="1"/>
  <c r="CQ52" i="1"/>
  <c r="P52" i="1" s="1"/>
  <c r="CP52" i="1" s="1"/>
  <c r="O52" i="1" s="1"/>
  <c r="GM52" i="1" s="1"/>
  <c r="GN52" i="1" s="1"/>
  <c r="AB80" i="1"/>
  <c r="AB74" i="1"/>
  <c r="AB73" i="1"/>
  <c r="AB63" i="1"/>
  <c r="CU100" i="3"/>
  <c r="CV100" i="3"/>
  <c r="CX100" i="3"/>
  <c r="CX104" i="3"/>
  <c r="CW101" i="3"/>
  <c r="AB65" i="1"/>
  <c r="CR53" i="1"/>
  <c r="Q53" i="1" s="1"/>
  <c r="CP53" i="1" s="1"/>
  <c r="O53" i="1" s="1"/>
  <c r="GM53" i="1" s="1"/>
  <c r="GN53" i="1" s="1"/>
  <c r="I87" i="1"/>
  <c r="V66" i="1"/>
  <c r="CT64" i="1"/>
  <c r="GX60" i="1"/>
  <c r="CX63" i="3"/>
  <c r="CX65" i="3"/>
  <c r="CX66" i="3"/>
  <c r="CX68" i="3"/>
  <c r="CU62" i="3"/>
  <c r="CX67" i="3"/>
  <c r="I62" i="1"/>
  <c r="E90" i="7" s="1"/>
  <c r="I63" i="1"/>
  <c r="AB57" i="1"/>
  <c r="W56" i="1"/>
  <c r="GX54" i="1"/>
  <c r="CR51" i="1"/>
  <c r="AB51" i="1"/>
  <c r="GX48" i="1"/>
  <c r="CP44" i="1"/>
  <c r="O44" i="1" s="1"/>
  <c r="GM44" i="1" s="1"/>
  <c r="GN44" i="1" s="1"/>
  <c r="CT79" i="1"/>
  <c r="S79" i="1" s="1"/>
  <c r="CP79" i="1" s="1"/>
  <c r="O79" i="1" s="1"/>
  <c r="GM79" i="1" s="1"/>
  <c r="GN79" i="1" s="1"/>
  <c r="CT66" i="1"/>
  <c r="S66" i="1" s="1"/>
  <c r="Q54" i="1"/>
  <c r="CP54" i="1" s="1"/>
  <c r="O54" i="1" s="1"/>
  <c r="CY30" i="1"/>
  <c r="X30" i="1" s="1"/>
  <c r="CZ30" i="1"/>
  <c r="Y30" i="1" s="1"/>
  <c r="T33" i="7" s="1"/>
  <c r="J46" i="7" s="1"/>
  <c r="GX66" i="1"/>
  <c r="AB76" i="1"/>
  <c r="AB61" i="1"/>
  <c r="AB55" i="1"/>
  <c r="Q48" i="1"/>
  <c r="AB81" i="1"/>
  <c r="P66" i="1"/>
  <c r="S62" i="1"/>
  <c r="I86" i="1"/>
  <c r="U120" i="7" s="1"/>
  <c r="CQ69" i="1"/>
  <c r="AB67" i="1"/>
  <c r="GX59" i="1"/>
  <c r="Q59" i="1"/>
  <c r="AB48" i="1"/>
  <c r="CY46" i="1"/>
  <c r="X46" i="1" s="1"/>
  <c r="CX120" i="3"/>
  <c r="CX124" i="3"/>
  <c r="CU119" i="3"/>
  <c r="CV119" i="3"/>
  <c r="CX98" i="3"/>
  <c r="CW89" i="3"/>
  <c r="CX99" i="3"/>
  <c r="CX89" i="3"/>
  <c r="CX91" i="3"/>
  <c r="CX95" i="3"/>
  <c r="CX96" i="3"/>
  <c r="CX94" i="3"/>
  <c r="CX90" i="3"/>
  <c r="CU88" i="3"/>
  <c r="CX93" i="3"/>
  <c r="CX92" i="3"/>
  <c r="AB70" i="1"/>
  <c r="Q60" i="1"/>
  <c r="CP60" i="1" s="1"/>
  <c r="O60" i="1" s="1"/>
  <c r="U54" i="1"/>
  <c r="AB49" i="1"/>
  <c r="P35" i="1"/>
  <c r="CZ31" i="1"/>
  <c r="Y31" i="1" s="1"/>
  <c r="T39" i="7" s="1"/>
  <c r="CP27" i="1"/>
  <c r="O27" i="1" s="1"/>
  <c r="CX207" i="3"/>
  <c r="CV200" i="3"/>
  <c r="CX189" i="3"/>
  <c r="CV182" i="3"/>
  <c r="CX163" i="3"/>
  <c r="AB31" i="1"/>
  <c r="R28" i="1"/>
  <c r="GK28" i="1" s="1"/>
  <c r="AB27" i="1"/>
  <c r="CV176" i="3"/>
  <c r="CP36" i="1"/>
  <c r="O36" i="1" s="1"/>
  <c r="J44" i="7" s="1"/>
  <c r="CP28" i="1"/>
  <c r="O28" i="1" s="1"/>
  <c r="GM28" i="1" s="1"/>
  <c r="GN28" i="1" s="1"/>
  <c r="CX205" i="3"/>
  <c r="CX196" i="3"/>
  <c r="CX187" i="3"/>
  <c r="CX174" i="3"/>
  <c r="CU29" i="3"/>
  <c r="CW30" i="3"/>
  <c r="CX30" i="3"/>
  <c r="CX31" i="3"/>
  <c r="CX34" i="3"/>
  <c r="CX33" i="3"/>
  <c r="CX32" i="3"/>
  <c r="I43" i="1"/>
  <c r="E60" i="7" s="1"/>
  <c r="AB36" i="1"/>
  <c r="CV157" i="3"/>
  <c r="AB24" i="1"/>
  <c r="CQ24" i="1"/>
  <c r="P24" i="1" s="1"/>
  <c r="CP24" i="1" s="1"/>
  <c r="O24" i="1" s="1"/>
  <c r="GM24" i="1" s="1"/>
  <c r="GN24" i="1" s="1"/>
  <c r="CX155" i="3"/>
  <c r="CX153" i="3"/>
  <c r="CX46" i="3"/>
  <c r="CX48" i="3"/>
  <c r="CU43" i="3"/>
  <c r="CX49" i="3"/>
  <c r="CV43" i="3"/>
  <c r="CX43" i="3"/>
  <c r="CW37" i="3"/>
  <c r="CX37" i="3"/>
  <c r="CW38" i="3"/>
  <c r="CX38" i="3"/>
  <c r="CX39" i="3"/>
  <c r="CX42" i="3"/>
  <c r="CU36" i="3"/>
  <c r="CV36" i="3"/>
  <c r="CX40" i="3"/>
  <c r="AB42" i="1"/>
  <c r="AD38" i="1"/>
  <c r="AB38" i="1" s="1"/>
  <c r="CS38" i="1"/>
  <c r="W31" i="1"/>
  <c r="R30" i="1"/>
  <c r="J37" i="7" s="1"/>
  <c r="GX27" i="1"/>
  <c r="W26" i="1"/>
  <c r="CX208" i="3"/>
  <c r="CV164" i="3"/>
  <c r="CX71" i="3"/>
  <c r="CX73" i="3"/>
  <c r="CU69" i="3"/>
  <c r="CV69" i="3"/>
  <c r="CX75" i="3"/>
  <c r="CX79" i="3"/>
  <c r="CX69" i="3"/>
  <c r="CX78" i="3"/>
  <c r="CX74" i="3"/>
  <c r="CX77" i="3"/>
  <c r="AB40" i="1"/>
  <c r="GX36" i="1"/>
  <c r="Q36" i="1"/>
  <c r="GX31" i="1"/>
  <c r="Q30" i="1"/>
  <c r="V27" i="1"/>
  <c r="V26" i="1"/>
  <c r="AB26" i="1"/>
  <c r="CX179" i="3"/>
  <c r="I41" i="1"/>
  <c r="E58" i="7" s="1"/>
  <c r="CX175" i="3"/>
  <c r="AB29" i="1"/>
  <c r="CQ29" i="1"/>
  <c r="CX149" i="3"/>
  <c r="AB43" i="1"/>
  <c r="Q41" i="1"/>
  <c r="P40" i="1"/>
  <c r="U33" i="1"/>
  <c r="CX204" i="3"/>
  <c r="CX158" i="3"/>
  <c r="CU81" i="3"/>
  <c r="CV81" i="3"/>
  <c r="CX81" i="3"/>
  <c r="CX82" i="3"/>
  <c r="CX85" i="3"/>
  <c r="CX87" i="3"/>
  <c r="CX83" i="3"/>
  <c r="CX86" i="3"/>
  <c r="P38" i="1"/>
  <c r="CQ32" i="1"/>
  <c r="AB32" i="1"/>
  <c r="CX19" i="3"/>
  <c r="CX21" i="3"/>
  <c r="CX22" i="3"/>
  <c r="CU17" i="3"/>
  <c r="CX27" i="3"/>
  <c r="CX28" i="3"/>
  <c r="CX24" i="3"/>
  <c r="CX17" i="3"/>
  <c r="CX23" i="3"/>
  <c r="CX25" i="3"/>
  <c r="I33" i="1"/>
  <c r="U41" i="7" s="1"/>
  <c r="I34" i="1"/>
  <c r="S42" i="7" s="1"/>
  <c r="I32" i="1"/>
  <c r="AB28" i="1"/>
  <c r="CX211" i="3"/>
  <c r="I74" i="1"/>
  <c r="S105" i="7" s="1"/>
  <c r="CX54" i="3"/>
  <c r="CX56" i="3"/>
  <c r="CW51" i="3"/>
  <c r="CX51" i="3"/>
  <c r="CX57" i="3"/>
  <c r="CX60" i="3"/>
  <c r="CU50" i="3"/>
  <c r="CV50" i="3"/>
  <c r="CX59" i="3"/>
  <c r="CX58" i="3"/>
  <c r="I50" i="1"/>
  <c r="AB41" i="1"/>
  <c r="GX35" i="1"/>
  <c r="Q35" i="1"/>
  <c r="AB25" i="1"/>
  <c r="CX191" i="3"/>
  <c r="CW158" i="3"/>
  <c r="CX157" i="3"/>
  <c r="CX127" i="3"/>
  <c r="CV145" i="3"/>
  <c r="CX130" i="3"/>
  <c r="CX125" i="3"/>
  <c r="CX105" i="3"/>
  <c r="CX103" i="3"/>
  <c r="CX101" i="3"/>
  <c r="CX110" i="3"/>
  <c r="CX61" i="3"/>
  <c r="CX41" i="3"/>
  <c r="CX121" i="3"/>
  <c r="CW108" i="3"/>
  <c r="CX147" i="3"/>
  <c r="CX119" i="3"/>
  <c r="CX84" i="3"/>
  <c r="CW4" i="3"/>
  <c r="CX150" i="3"/>
  <c r="CX185" i="3"/>
  <c r="CX151" i="3"/>
  <c r="CX142" i="3"/>
  <c r="CW202" i="3"/>
  <c r="CX202" i="3"/>
  <c r="CW194" i="3"/>
  <c r="CX194" i="3"/>
  <c r="CX184" i="3"/>
  <c r="CX168" i="3"/>
  <c r="CX167" i="3"/>
  <c r="CX102" i="3"/>
  <c r="CW177" i="3"/>
  <c r="CX177" i="3"/>
  <c r="CX129" i="3"/>
  <c r="CX122" i="3"/>
  <c r="CX111" i="3"/>
  <c r="CX164" i="3"/>
  <c r="CX143" i="3"/>
  <c r="CX139" i="3"/>
  <c r="CU1" i="3"/>
  <c r="CX9" i="3"/>
  <c r="CX10" i="3"/>
  <c r="CW3" i="3"/>
  <c r="CX13" i="3"/>
  <c r="CX6" i="3"/>
  <c r="CX7" i="3"/>
  <c r="CX14" i="3"/>
  <c r="CX3" i="3"/>
  <c r="CX15" i="3"/>
  <c r="CX160" i="3"/>
  <c r="CX159" i="3"/>
  <c r="CW120" i="3"/>
  <c r="CX76" i="3"/>
  <c r="CX16" i="3"/>
  <c r="CW63" i="3"/>
  <c r="CV1" i="3"/>
  <c r="CX1" i="3"/>
  <c r="CV62" i="3"/>
  <c r="CX62" i="3"/>
  <c r="CX35" i="3"/>
  <c r="CV29" i="3"/>
  <c r="CX29" i="3"/>
  <c r="CX64" i="3"/>
  <c r="CX55" i="3"/>
  <c r="CW44" i="3"/>
  <c r="CX44" i="3"/>
  <c r="CX114" i="3"/>
  <c r="CX45" i="3"/>
  <c r="CX5" i="3"/>
  <c r="CW2" i="3"/>
  <c r="CX20" i="3"/>
  <c r="CX106" i="3"/>
  <c r="CX36" i="3"/>
  <c r="CV88" i="3"/>
  <c r="CX88" i="3"/>
  <c r="CX26" i="3"/>
  <c r="CX123" i="3"/>
  <c r="CW90" i="3"/>
  <c r="CW71" i="3"/>
  <c r="CW70" i="3"/>
  <c r="CX70" i="3"/>
  <c r="CX11" i="3"/>
  <c r="CX80" i="3"/>
  <c r="CX50" i="3"/>
  <c r="CX47" i="3"/>
  <c r="CX97" i="3"/>
  <c r="CX72" i="3"/>
  <c r="CV17" i="3"/>
  <c r="CX131" i="3"/>
  <c r="CW82" i="3"/>
  <c r="CW52" i="3"/>
  <c r="CX52" i="3"/>
  <c r="CX4" i="3"/>
  <c r="CX53" i="3"/>
  <c r="CW18" i="3"/>
  <c r="CX18" i="3"/>
  <c r="CX12" i="3"/>
  <c r="CX8" i="3"/>
  <c r="CX2" i="3"/>
  <c r="GM88" i="1" l="1"/>
  <c r="GN88" i="1" s="1"/>
  <c r="J122" i="7"/>
  <c r="GM146" i="1"/>
  <c r="GN146" i="1" s="1"/>
  <c r="CP139" i="1"/>
  <c r="O139" i="1" s="1"/>
  <c r="GM49" i="1"/>
  <c r="GN49" i="1" s="1"/>
  <c r="J74" i="7"/>
  <c r="GM116" i="1"/>
  <c r="GN116" i="1" s="1"/>
  <c r="J156" i="7"/>
  <c r="CP149" i="1"/>
  <c r="O149" i="1" s="1"/>
  <c r="GM148" i="1"/>
  <c r="GP148" i="1" s="1"/>
  <c r="GM138" i="1"/>
  <c r="GN138" i="1" s="1"/>
  <c r="J184" i="7"/>
  <c r="J138" i="7"/>
  <c r="J201" i="7"/>
  <c r="GM143" i="1"/>
  <c r="GN143" i="1" s="1"/>
  <c r="J47" i="7"/>
  <c r="R67" i="7"/>
  <c r="J77" i="7" s="1"/>
  <c r="GM129" i="1"/>
  <c r="GN129" i="1" s="1"/>
  <c r="J172" i="7"/>
  <c r="V92" i="7"/>
  <c r="Q55" i="1"/>
  <c r="CP55" i="1" s="1"/>
  <c r="O55" i="1" s="1"/>
  <c r="GM55" i="1" s="1"/>
  <c r="GN55" i="1" s="1"/>
  <c r="GM89" i="1"/>
  <c r="GN89" i="1" s="1"/>
  <c r="J123" i="7"/>
  <c r="U64" i="1"/>
  <c r="V108" i="7"/>
  <c r="R77" i="1"/>
  <c r="GK77" i="1" s="1"/>
  <c r="V179" i="7"/>
  <c r="R137" i="1"/>
  <c r="E89" i="7"/>
  <c r="Q61" i="1"/>
  <c r="S55" i="1"/>
  <c r="E136" i="7"/>
  <c r="Q99" i="1"/>
  <c r="W99" i="1"/>
  <c r="R47" i="1"/>
  <c r="GK47" i="1" s="1"/>
  <c r="V72" i="7"/>
  <c r="J88" i="7"/>
  <c r="R33" i="7"/>
  <c r="J45" i="7" s="1"/>
  <c r="W77" i="1"/>
  <c r="GM57" i="1"/>
  <c r="GN57" i="1" s="1"/>
  <c r="CP59" i="1"/>
  <c r="O59" i="1" s="1"/>
  <c r="J86" i="7"/>
  <c r="W87" i="1"/>
  <c r="E121" i="7"/>
  <c r="CP115" i="1"/>
  <c r="O115" i="1" s="1"/>
  <c r="GK111" i="1"/>
  <c r="GM111" i="1" s="1"/>
  <c r="GP111" i="1" s="1"/>
  <c r="J151" i="7"/>
  <c r="R72" i="1"/>
  <c r="V99" i="7"/>
  <c r="Q70" i="1"/>
  <c r="V70" i="1"/>
  <c r="Q64" i="1"/>
  <c r="GX32" i="1"/>
  <c r="E40" i="7"/>
  <c r="CP30" i="1"/>
  <c r="O30" i="1" s="1"/>
  <c r="J36" i="7"/>
  <c r="GX64" i="1"/>
  <c r="GM103" i="1"/>
  <c r="GN103" i="1" s="1"/>
  <c r="J140" i="7"/>
  <c r="U152" i="1"/>
  <c r="E202" i="7"/>
  <c r="S92" i="7"/>
  <c r="GX99" i="1"/>
  <c r="R99" i="1"/>
  <c r="GK99" i="1" s="1"/>
  <c r="V136" i="7"/>
  <c r="S108" i="7"/>
  <c r="R76" i="1"/>
  <c r="GK76" i="1" s="1"/>
  <c r="V107" i="7"/>
  <c r="P153" i="1"/>
  <c r="CP153" i="1" s="1"/>
  <c r="O153" i="1" s="1"/>
  <c r="E203" i="7"/>
  <c r="S106" i="7"/>
  <c r="CP137" i="1"/>
  <c r="O137" i="1" s="1"/>
  <c r="R73" i="1"/>
  <c r="GK73" i="1" s="1"/>
  <c r="V104" i="7"/>
  <c r="T153" i="1"/>
  <c r="T61" i="1"/>
  <c r="R50" i="1"/>
  <c r="GK50" i="1" s="1"/>
  <c r="E75" i="7"/>
  <c r="CP40" i="1"/>
  <c r="O40" i="1" s="1"/>
  <c r="R124" i="1"/>
  <c r="V163" i="7"/>
  <c r="R151" i="1"/>
  <c r="GK151" i="1" s="1"/>
  <c r="GM151" i="1" s="1"/>
  <c r="GN151" i="1" s="1"/>
  <c r="V201" i="7"/>
  <c r="P61" i="1"/>
  <c r="S77" i="1"/>
  <c r="V170" i="7"/>
  <c r="R127" i="1"/>
  <c r="GK127" i="1" s="1"/>
  <c r="Q106" i="7"/>
  <c r="U104" i="7"/>
  <c r="T73" i="1"/>
  <c r="P55" i="1"/>
  <c r="CZ38" i="1"/>
  <c r="Y38" i="1" s="1"/>
  <c r="T51" i="7" s="1"/>
  <c r="J62" i="7" s="1"/>
  <c r="R98" i="1"/>
  <c r="V131" i="7"/>
  <c r="R99" i="7"/>
  <c r="J109" i="7" s="1"/>
  <c r="V77" i="1"/>
  <c r="R139" i="1"/>
  <c r="GK139" i="1" s="1"/>
  <c r="V185" i="7"/>
  <c r="S75" i="1"/>
  <c r="P155" i="1"/>
  <c r="CP155" i="1" s="1"/>
  <c r="O155" i="1" s="1"/>
  <c r="R155" i="1"/>
  <c r="GK155" i="1" s="1"/>
  <c r="R116" i="1"/>
  <c r="GK116" i="1" s="1"/>
  <c r="V156" i="7"/>
  <c r="R90" i="1"/>
  <c r="GK90" i="1" s="1"/>
  <c r="V124" i="7"/>
  <c r="U76" i="1"/>
  <c r="S61" i="1"/>
  <c r="GM27" i="1"/>
  <c r="GN27" i="1" s="1"/>
  <c r="S63" i="1"/>
  <c r="E91" i="7"/>
  <c r="CY38" i="1"/>
  <c r="X38" i="1" s="1"/>
  <c r="R51" i="7" s="1"/>
  <c r="J61" i="7" s="1"/>
  <c r="J168" i="7"/>
  <c r="R140" i="1"/>
  <c r="GK140" i="1" s="1"/>
  <c r="V73" i="1"/>
  <c r="Q121" i="7"/>
  <c r="Q40" i="7"/>
  <c r="Q77" i="1"/>
  <c r="Q76" i="1"/>
  <c r="P145" i="1"/>
  <c r="R114" i="1"/>
  <c r="GK114" i="1" s="1"/>
  <c r="V154" i="7"/>
  <c r="J159" i="7" s="1"/>
  <c r="S154" i="7"/>
  <c r="U77" i="1"/>
  <c r="Q69" i="1"/>
  <c r="Q41" i="7"/>
  <c r="Q59" i="7"/>
  <c r="CP127" i="1"/>
  <c r="O127" i="1" s="1"/>
  <c r="W75" i="1"/>
  <c r="T146" i="1"/>
  <c r="S121" i="7"/>
  <c r="S40" i="7"/>
  <c r="Q104" i="7"/>
  <c r="Q120" i="7"/>
  <c r="Q42" i="7"/>
  <c r="U146" i="1"/>
  <c r="U29" i="1"/>
  <c r="V29" i="1"/>
  <c r="P144" i="1"/>
  <c r="R100" i="1"/>
  <c r="GK100" i="1" s="1"/>
  <c r="V137" i="7"/>
  <c r="W92" i="1"/>
  <c r="Q154" i="7"/>
  <c r="P29" i="1"/>
  <c r="CP29" i="1" s="1"/>
  <c r="O29" i="1" s="1"/>
  <c r="GM29" i="1" s="1"/>
  <c r="GN29" i="1" s="1"/>
  <c r="U63" i="1"/>
  <c r="S41" i="7"/>
  <c r="S59" i="7"/>
  <c r="T64" i="1"/>
  <c r="P150" i="1"/>
  <c r="CP150" i="1" s="1"/>
  <c r="O150" i="1" s="1"/>
  <c r="CY124" i="1"/>
  <c r="X124" i="1" s="1"/>
  <c r="R163" i="7" s="1"/>
  <c r="J173" i="7" s="1"/>
  <c r="J165" i="7"/>
  <c r="CZ124" i="1"/>
  <c r="Y124" i="1" s="1"/>
  <c r="T163" i="7" s="1"/>
  <c r="J174" i="7" s="1"/>
  <c r="S104" i="7"/>
  <c r="U40" i="1"/>
  <c r="E57" i="7"/>
  <c r="R89" i="1"/>
  <c r="GK89" i="1" s="1"/>
  <c r="V123" i="7"/>
  <c r="U26" i="1"/>
  <c r="W146" i="1"/>
  <c r="T29" i="1"/>
  <c r="P114" i="1"/>
  <c r="S105" i="1"/>
  <c r="S114" i="1"/>
  <c r="W39" i="1"/>
  <c r="P96" i="1"/>
  <c r="Q42" i="1"/>
  <c r="CP42" i="1" s="1"/>
  <c r="O42" i="1" s="1"/>
  <c r="U89" i="7"/>
  <c r="S42" i="1"/>
  <c r="U121" i="7"/>
  <c r="R150" i="1"/>
  <c r="GK150" i="1" s="1"/>
  <c r="V200" i="7"/>
  <c r="V120" i="7"/>
  <c r="J127" i="7" s="1"/>
  <c r="V158" i="1"/>
  <c r="W145" i="1"/>
  <c r="S72" i="7"/>
  <c r="GX145" i="1"/>
  <c r="GX40" i="1"/>
  <c r="Q40" i="1"/>
  <c r="T113" i="1"/>
  <c r="E153" i="7"/>
  <c r="T122" i="1"/>
  <c r="U75" i="7"/>
  <c r="R61" i="1"/>
  <c r="GK61" i="1" s="1"/>
  <c r="V89" i="7"/>
  <c r="T149" i="1"/>
  <c r="P75" i="1"/>
  <c r="CP75" i="1" s="1"/>
  <c r="O75" i="1" s="1"/>
  <c r="P158" i="1"/>
  <c r="CP158" i="1" s="1"/>
  <c r="O158" i="1" s="1"/>
  <c r="GM158" i="1" s="1"/>
  <c r="GN158" i="1" s="1"/>
  <c r="U140" i="1"/>
  <c r="E186" i="7"/>
  <c r="V121" i="7"/>
  <c r="V153" i="1"/>
  <c r="U48" i="1"/>
  <c r="U200" i="7"/>
  <c r="T92" i="1"/>
  <c r="T140" i="1"/>
  <c r="CP93" i="1"/>
  <c r="O93" i="1" s="1"/>
  <c r="GM93" i="1" s="1"/>
  <c r="GN93" i="1" s="1"/>
  <c r="T26" i="1"/>
  <c r="V41" i="7"/>
  <c r="GK148" i="1"/>
  <c r="J198" i="7"/>
  <c r="V55" i="1"/>
  <c r="T150" i="1"/>
  <c r="Q72" i="7"/>
  <c r="U109" i="1"/>
  <c r="V199" i="7"/>
  <c r="J206" i="7" s="1"/>
  <c r="S149" i="1"/>
  <c r="GX43" i="1"/>
  <c r="U62" i="1"/>
  <c r="V140" i="1"/>
  <c r="GX153" i="1"/>
  <c r="V75" i="7"/>
  <c r="R46" i="1"/>
  <c r="V67" i="7"/>
  <c r="J79" i="7" s="1"/>
  <c r="P92" i="1"/>
  <c r="CP92" i="1" s="1"/>
  <c r="O92" i="1" s="1"/>
  <c r="GM92" i="1" s="1"/>
  <c r="GN92" i="1" s="1"/>
  <c r="Q136" i="7"/>
  <c r="U139" i="7"/>
  <c r="R39" i="1"/>
  <c r="GK39" i="1" s="1"/>
  <c r="V56" i="7"/>
  <c r="U39" i="1"/>
  <c r="U91" i="7"/>
  <c r="U42" i="1"/>
  <c r="S155" i="1"/>
  <c r="U144" i="1"/>
  <c r="Q114" i="1"/>
  <c r="R149" i="1"/>
  <c r="GK149" i="1" s="1"/>
  <c r="S202" i="7"/>
  <c r="S109" i="1"/>
  <c r="CP109" i="1" s="1"/>
  <c r="O109" i="1" s="1"/>
  <c r="GM109" i="1" s="1"/>
  <c r="GN109" i="1" s="1"/>
  <c r="W109" i="1"/>
  <c r="CP38" i="1"/>
  <c r="O38" i="1" s="1"/>
  <c r="R40" i="1"/>
  <c r="GK40" i="1" s="1"/>
  <c r="W48" i="1"/>
  <c r="W43" i="1"/>
  <c r="Q66" i="1"/>
  <c r="CP66" i="1" s="1"/>
  <c r="O66" i="1" s="1"/>
  <c r="GM66" i="1" s="1"/>
  <c r="GN66" i="1" s="1"/>
  <c r="S96" i="1"/>
  <c r="W106" i="1"/>
  <c r="S136" i="7"/>
  <c r="GX42" i="1"/>
  <c r="U155" i="1"/>
  <c r="W155" i="1"/>
  <c r="GX108" i="1"/>
  <c r="T106" i="1"/>
  <c r="GM126" i="1"/>
  <c r="GN126" i="1" s="1"/>
  <c r="J169" i="7"/>
  <c r="R49" i="1"/>
  <c r="GK49" i="1" s="1"/>
  <c r="V74" i="7"/>
  <c r="S29" i="1"/>
  <c r="V91" i="7"/>
  <c r="P141" i="1"/>
  <c r="CP141" i="1" s="1"/>
  <c r="O141" i="1" s="1"/>
  <c r="Q203" i="7"/>
  <c r="Q89" i="7"/>
  <c r="Q140" i="1"/>
  <c r="CP140" i="1" s="1"/>
  <c r="O140" i="1" s="1"/>
  <c r="GX150" i="1"/>
  <c r="Q202" i="7"/>
  <c r="T114" i="1"/>
  <c r="U114" i="1"/>
  <c r="T43" i="1"/>
  <c r="CZ46" i="1"/>
  <c r="Y46" i="1" s="1"/>
  <c r="T67" i="7" s="1"/>
  <c r="J78" i="7" s="1"/>
  <c r="R48" i="1"/>
  <c r="GK48" i="1" s="1"/>
  <c r="CP91" i="1"/>
  <c r="O91" i="1" s="1"/>
  <c r="GM91" i="1" s="1"/>
  <c r="GN91" i="1" s="1"/>
  <c r="V92" i="1"/>
  <c r="V102" i="1"/>
  <c r="CP104" i="1"/>
  <c r="O104" i="1" s="1"/>
  <c r="GM104" i="1" s="1"/>
  <c r="GN104" i="1" s="1"/>
  <c r="R51" i="1"/>
  <c r="GK51" i="1" s="1"/>
  <c r="V76" i="7"/>
  <c r="Q73" i="1"/>
  <c r="P26" i="1"/>
  <c r="CP26" i="1" s="1"/>
  <c r="O26" i="1" s="1"/>
  <c r="Q108" i="1"/>
  <c r="CP108" i="1" s="1"/>
  <c r="O108" i="1" s="1"/>
  <c r="GM108" i="1" s="1"/>
  <c r="GN108" i="1" s="1"/>
  <c r="Q92" i="1"/>
  <c r="R66" i="1"/>
  <c r="GK66" i="1" s="1"/>
  <c r="S99" i="1"/>
  <c r="U73" i="7"/>
  <c r="S76" i="1"/>
  <c r="CP76" i="1" s="1"/>
  <c r="O76" i="1" s="1"/>
  <c r="U92" i="1"/>
  <c r="W143" i="1"/>
  <c r="P25" i="1"/>
  <c r="CP25" i="1" s="1"/>
  <c r="O25" i="1" s="1"/>
  <c r="GM25" i="1" s="1"/>
  <c r="GN25" i="1" s="1"/>
  <c r="W42" i="1"/>
  <c r="Q144" i="1"/>
  <c r="S203" i="7"/>
  <c r="S89" i="7"/>
  <c r="U202" i="7"/>
  <c r="Q139" i="1"/>
  <c r="P74" i="1"/>
  <c r="E105" i="7"/>
  <c r="S64" i="1"/>
  <c r="R138" i="1"/>
  <c r="GK138" i="1" s="1"/>
  <c r="V184" i="7"/>
  <c r="J190" i="7" s="1"/>
  <c r="GX55" i="1"/>
  <c r="GX61" i="1"/>
  <c r="R141" i="1"/>
  <c r="GK141" i="1" s="1"/>
  <c r="V187" i="7"/>
  <c r="R101" i="1"/>
  <c r="GK101" i="1" s="1"/>
  <c r="GM101" i="1" s="1"/>
  <c r="GN101" i="1" s="1"/>
  <c r="V138" i="7"/>
  <c r="U102" i="1"/>
  <c r="R70" i="1"/>
  <c r="GK70" i="1" s="1"/>
  <c r="T77" i="1"/>
  <c r="GX70" i="1"/>
  <c r="CY85" i="1"/>
  <c r="X85" i="1" s="1"/>
  <c r="R115" i="7" s="1"/>
  <c r="J125" i="7" s="1"/>
  <c r="J117" i="7"/>
  <c r="R64" i="1"/>
  <c r="GK64" i="1" s="1"/>
  <c r="W73" i="1"/>
  <c r="Q158" i="1"/>
  <c r="V99" i="1"/>
  <c r="S34" i="1"/>
  <c r="E42" i="7"/>
  <c r="R38" i="1"/>
  <c r="V51" i="7"/>
  <c r="T102" i="1"/>
  <c r="P73" i="1"/>
  <c r="W55" i="1"/>
  <c r="U92" i="7"/>
  <c r="CP72" i="1"/>
  <c r="O72" i="1" s="1"/>
  <c r="J102" i="7"/>
  <c r="U203" i="7"/>
  <c r="Q139" i="7"/>
  <c r="GX76" i="1"/>
  <c r="E107" i="7"/>
  <c r="GX33" i="1"/>
  <c r="E41" i="7"/>
  <c r="P34" i="1"/>
  <c r="P69" i="1"/>
  <c r="CP69" i="1" s="1"/>
  <c r="O69" i="1" s="1"/>
  <c r="GM69" i="1" s="1"/>
  <c r="GN69" i="1" s="1"/>
  <c r="V64" i="1"/>
  <c r="R102" i="1"/>
  <c r="GK102" i="1" s="1"/>
  <c r="W102" i="1"/>
  <c r="U105" i="7"/>
  <c r="R69" i="1"/>
  <c r="GK69" i="1" s="1"/>
  <c r="Q75" i="1"/>
  <c r="GX92" i="1"/>
  <c r="P77" i="1"/>
  <c r="V203" i="7"/>
  <c r="U106" i="7"/>
  <c r="R55" i="1"/>
  <c r="GK55" i="1" s="1"/>
  <c r="GX144" i="1"/>
  <c r="S139" i="7"/>
  <c r="V69" i="1"/>
  <c r="W69" i="1"/>
  <c r="S69" i="1"/>
  <c r="U70" i="1"/>
  <c r="V42" i="1"/>
  <c r="GX26" i="1"/>
  <c r="T34" i="1"/>
  <c r="P39" i="1"/>
  <c r="CP39" i="1" s="1"/>
  <c r="O39" i="1" s="1"/>
  <c r="U34" i="1"/>
  <c r="V86" i="1"/>
  <c r="E120" i="7"/>
  <c r="CZ137" i="1"/>
  <c r="Y137" i="1" s="1"/>
  <c r="T179" i="7" s="1"/>
  <c r="J189" i="7" s="1"/>
  <c r="V105" i="7"/>
  <c r="U73" i="1"/>
  <c r="U55" i="1"/>
  <c r="V168" i="7"/>
  <c r="R125" i="1"/>
  <c r="GK125" i="1" s="1"/>
  <c r="GM125" i="1" s="1"/>
  <c r="GN125" i="1" s="1"/>
  <c r="GX39" i="1"/>
  <c r="W76" i="1"/>
  <c r="R60" i="1"/>
  <c r="GK60" i="1" s="1"/>
  <c r="GM60" i="1" s="1"/>
  <c r="GN60" i="1" s="1"/>
  <c r="V88" i="7"/>
  <c r="S70" i="1"/>
  <c r="T70" i="1"/>
  <c r="E76" i="7"/>
  <c r="P51" i="1"/>
  <c r="W51" i="1"/>
  <c r="GX51" i="1"/>
  <c r="S47" i="1"/>
  <c r="CP47" i="1" s="1"/>
  <c r="O47" i="1" s="1"/>
  <c r="E72" i="7"/>
  <c r="U61" i="1"/>
  <c r="V61" i="1"/>
  <c r="W61" i="1"/>
  <c r="R146" i="1"/>
  <c r="GK146" i="1" s="1"/>
  <c r="W40" i="1"/>
  <c r="V39" i="1"/>
  <c r="P120" i="1"/>
  <c r="CP120" i="1" s="1"/>
  <c r="O120" i="1" s="1"/>
  <c r="CY137" i="1"/>
  <c r="X137" i="1" s="1"/>
  <c r="U59" i="7"/>
  <c r="V75" i="1"/>
  <c r="U90" i="7"/>
  <c r="CP90" i="1"/>
  <c r="O90" i="1" s="1"/>
  <c r="CY98" i="1"/>
  <c r="X98" i="1" s="1"/>
  <c r="R131" i="7" s="1"/>
  <c r="J141" i="7" s="1"/>
  <c r="J133" i="7"/>
  <c r="GX77" i="1"/>
  <c r="V139" i="7"/>
  <c r="V145" i="1"/>
  <c r="S73" i="1"/>
  <c r="W64" i="1"/>
  <c r="W149" i="1"/>
  <c r="T42" i="1"/>
  <c r="P43" i="1"/>
  <c r="CP119" i="1"/>
  <c r="O119" i="1" s="1"/>
  <c r="GM119" i="1" s="1"/>
  <c r="GN119" i="1" s="1"/>
  <c r="U122" i="1"/>
  <c r="Q102" i="1"/>
  <c r="AT161" i="1"/>
  <c r="P102" i="1"/>
  <c r="CP102" i="1" s="1"/>
  <c r="O102" i="1" s="1"/>
  <c r="R42" i="1"/>
  <c r="GK42" i="1" s="1"/>
  <c r="V59" i="7"/>
  <c r="CP83" i="1"/>
  <c r="O83" i="1" s="1"/>
  <c r="GM83" i="1" s="1"/>
  <c r="GN83" i="1" s="1"/>
  <c r="V90" i="7"/>
  <c r="GX73" i="1"/>
  <c r="T99" i="1"/>
  <c r="S48" i="1"/>
  <c r="W153" i="1"/>
  <c r="P99" i="1"/>
  <c r="CP99" i="1" s="1"/>
  <c r="O99" i="1" s="1"/>
  <c r="Q153" i="7"/>
  <c r="Q145" i="1"/>
  <c r="Q100" i="1"/>
  <c r="CP100" i="1" s="1"/>
  <c r="O100" i="1" s="1"/>
  <c r="E137" i="7"/>
  <c r="P105" i="1"/>
  <c r="CP105" i="1" s="1"/>
  <c r="O105" i="1" s="1"/>
  <c r="GM105" i="1" s="1"/>
  <c r="GN105" i="1" s="1"/>
  <c r="P64" i="1"/>
  <c r="T90" i="1"/>
  <c r="T158" i="1"/>
  <c r="V40" i="1"/>
  <c r="P48" i="1"/>
  <c r="Q51" i="1"/>
  <c r="R85" i="1"/>
  <c r="V115" i="7"/>
  <c r="U112" i="1"/>
  <c r="E152" i="7"/>
  <c r="T120" i="1"/>
  <c r="S75" i="7"/>
  <c r="GX141" i="1"/>
  <c r="Q92" i="7"/>
  <c r="S141" i="1"/>
  <c r="U136" i="7"/>
  <c r="Q108" i="7"/>
  <c r="U152" i="7"/>
  <c r="Q73" i="7"/>
  <c r="GX69" i="1"/>
  <c r="GK59" i="1"/>
  <c r="J87" i="7"/>
  <c r="S153" i="7"/>
  <c r="E138" i="7"/>
  <c r="U101" i="1"/>
  <c r="GX75" i="1"/>
  <c r="V144" i="1"/>
  <c r="U99" i="1"/>
  <c r="W47" i="1"/>
  <c r="P70" i="1"/>
  <c r="DI80" i="3"/>
  <c r="DF80" i="3"/>
  <c r="DJ80" i="3" s="1"/>
  <c r="DG80" i="3"/>
  <c r="DH80" i="3"/>
  <c r="DF62" i="3"/>
  <c r="DG62" i="3"/>
  <c r="DH62" i="3"/>
  <c r="DI62" i="3"/>
  <c r="DJ62" i="3" s="1"/>
  <c r="DF142" i="3"/>
  <c r="DJ142" i="3" s="1"/>
  <c r="DI142" i="3"/>
  <c r="DG142" i="3"/>
  <c r="DH142" i="3"/>
  <c r="DF51" i="3"/>
  <c r="DG51" i="3"/>
  <c r="DJ51" i="3" s="1"/>
  <c r="DH51" i="3"/>
  <c r="DI51" i="3"/>
  <c r="DF17" i="3"/>
  <c r="DG17" i="3"/>
  <c r="DH17" i="3"/>
  <c r="DI17" i="3"/>
  <c r="DJ17" i="3" s="1"/>
  <c r="S41" i="1"/>
  <c r="U41" i="1"/>
  <c r="DF77" i="3"/>
  <c r="DJ77" i="3" s="1"/>
  <c r="DG77" i="3"/>
  <c r="DH77" i="3"/>
  <c r="DI77" i="3"/>
  <c r="DI46" i="3"/>
  <c r="DF46" i="3"/>
  <c r="DJ46" i="3" s="1"/>
  <c r="DG46" i="3"/>
  <c r="DH46" i="3"/>
  <c r="DF32" i="3"/>
  <c r="DJ32" i="3" s="1"/>
  <c r="DG32" i="3"/>
  <c r="DH32" i="3"/>
  <c r="DI32" i="3"/>
  <c r="DG189" i="3"/>
  <c r="DH189" i="3"/>
  <c r="DF189" i="3"/>
  <c r="DJ189" i="3" s="1"/>
  <c r="DI189" i="3"/>
  <c r="DF94" i="3"/>
  <c r="DJ94" i="3" s="1"/>
  <c r="DG94" i="3"/>
  <c r="DH94" i="3"/>
  <c r="DI94" i="3"/>
  <c r="W32" i="1"/>
  <c r="GM31" i="1"/>
  <c r="GP31" i="1" s="1"/>
  <c r="DF67" i="3"/>
  <c r="DJ67" i="3" s="1"/>
  <c r="DG67" i="3"/>
  <c r="DH67" i="3"/>
  <c r="DI67" i="3"/>
  <c r="P95" i="1"/>
  <c r="R95" i="1"/>
  <c r="GK95" i="1" s="1"/>
  <c r="R74" i="1"/>
  <c r="GK74" i="1" s="1"/>
  <c r="S95" i="1"/>
  <c r="DF140" i="3"/>
  <c r="DJ140" i="3" s="1"/>
  <c r="DG140" i="3"/>
  <c r="DH140" i="3"/>
  <c r="DI140" i="3"/>
  <c r="DF165" i="3"/>
  <c r="DG165" i="3"/>
  <c r="DJ165" i="3" s="1"/>
  <c r="DH165" i="3"/>
  <c r="DI165" i="3"/>
  <c r="DF199" i="3"/>
  <c r="DJ199" i="3" s="1"/>
  <c r="DG199" i="3"/>
  <c r="DH199" i="3"/>
  <c r="DI199" i="3"/>
  <c r="R121" i="1"/>
  <c r="GK121" i="1" s="1"/>
  <c r="V121" i="1"/>
  <c r="V134" i="1"/>
  <c r="GX134" i="1"/>
  <c r="R132" i="1"/>
  <c r="GK132" i="1" s="1"/>
  <c r="S113" i="1"/>
  <c r="DI20" i="3"/>
  <c r="DF20" i="3"/>
  <c r="DJ20" i="3" s="1"/>
  <c r="DG20" i="3"/>
  <c r="DH20" i="3"/>
  <c r="DH122" i="3"/>
  <c r="DI122" i="3"/>
  <c r="DF122" i="3"/>
  <c r="DJ122" i="3" s="1"/>
  <c r="DG122" i="3"/>
  <c r="DF53" i="3"/>
  <c r="DJ53" i="3" s="1"/>
  <c r="DG53" i="3"/>
  <c r="DH53" i="3"/>
  <c r="DI53" i="3"/>
  <c r="DF7" i="3"/>
  <c r="DJ7" i="3" s="1"/>
  <c r="DG7" i="3"/>
  <c r="DH7" i="3"/>
  <c r="DI7" i="3"/>
  <c r="DF129" i="3"/>
  <c r="DJ129" i="3" s="1"/>
  <c r="DG129" i="3"/>
  <c r="DI129" i="3"/>
  <c r="DH129" i="3"/>
  <c r="DF101" i="3"/>
  <c r="DG101" i="3"/>
  <c r="DJ101" i="3" s="1"/>
  <c r="DH101" i="3"/>
  <c r="DI101" i="3"/>
  <c r="DF24" i="3"/>
  <c r="DJ24" i="3" s="1"/>
  <c r="DG24" i="3"/>
  <c r="DH24" i="3"/>
  <c r="DI24" i="3"/>
  <c r="DI179" i="3"/>
  <c r="DF179" i="3"/>
  <c r="DJ179" i="3" s="1"/>
  <c r="DG179" i="3"/>
  <c r="DH179" i="3"/>
  <c r="DF74" i="3"/>
  <c r="DJ74" i="3" s="1"/>
  <c r="DG74" i="3"/>
  <c r="DH74" i="3"/>
  <c r="DI74" i="3"/>
  <c r="DF42" i="3"/>
  <c r="DJ42" i="3" s="1"/>
  <c r="DG42" i="3"/>
  <c r="DH42" i="3"/>
  <c r="DI42" i="3"/>
  <c r="DI153" i="3"/>
  <c r="DF153" i="3"/>
  <c r="DJ153" i="3" s="1"/>
  <c r="DG153" i="3"/>
  <c r="DH153" i="3"/>
  <c r="DF33" i="3"/>
  <c r="DJ33" i="3" s="1"/>
  <c r="DG33" i="3"/>
  <c r="DH33" i="3"/>
  <c r="DI33" i="3"/>
  <c r="DF96" i="3"/>
  <c r="DJ96" i="3" s="1"/>
  <c r="DG96" i="3"/>
  <c r="DH96" i="3"/>
  <c r="DI96" i="3"/>
  <c r="Q33" i="1"/>
  <c r="DH118" i="3"/>
  <c r="DF118" i="3"/>
  <c r="DJ118" i="3" s="1"/>
  <c r="DG118" i="3"/>
  <c r="DI118" i="3"/>
  <c r="V74" i="1"/>
  <c r="DF128" i="3"/>
  <c r="DG128" i="3"/>
  <c r="DJ128" i="3" s="1"/>
  <c r="DH128" i="3"/>
  <c r="DI128" i="3"/>
  <c r="DF173" i="3"/>
  <c r="DJ173" i="3" s="1"/>
  <c r="DG173" i="3"/>
  <c r="DH173" i="3"/>
  <c r="DI173" i="3"/>
  <c r="T87" i="1"/>
  <c r="P118" i="1"/>
  <c r="S118" i="1"/>
  <c r="U118" i="1"/>
  <c r="DG145" i="3"/>
  <c r="DH145" i="3"/>
  <c r="DI145" i="3"/>
  <c r="DJ145" i="3" s="1"/>
  <c r="DF145" i="3"/>
  <c r="P121" i="1"/>
  <c r="DF14" i="3"/>
  <c r="DJ14" i="3" s="1"/>
  <c r="DG14" i="3"/>
  <c r="DH14" i="3"/>
  <c r="DI14" i="3"/>
  <c r="DG110" i="3"/>
  <c r="DH110" i="3"/>
  <c r="DI110" i="3"/>
  <c r="DF110" i="3"/>
  <c r="DJ110" i="3" s="1"/>
  <c r="DI11" i="3"/>
  <c r="DF11" i="3"/>
  <c r="DJ11" i="3" s="1"/>
  <c r="DG11" i="3"/>
  <c r="DH11" i="3"/>
  <c r="DH151" i="3"/>
  <c r="DI151" i="3"/>
  <c r="DF151" i="3"/>
  <c r="DJ151" i="3" s="1"/>
  <c r="DG151" i="3"/>
  <c r="DF4" i="3"/>
  <c r="DG4" i="3"/>
  <c r="DJ4" i="3" s="1"/>
  <c r="DH4" i="3"/>
  <c r="DI4" i="3"/>
  <c r="DH70" i="3"/>
  <c r="DI70" i="3"/>
  <c r="DF70" i="3"/>
  <c r="DG70" i="3"/>
  <c r="DJ70" i="3" s="1"/>
  <c r="DF5" i="3"/>
  <c r="DJ5" i="3" s="1"/>
  <c r="DG5" i="3"/>
  <c r="DH5" i="3"/>
  <c r="DI5" i="3"/>
  <c r="DG1" i="3"/>
  <c r="DH1" i="3"/>
  <c r="DF1" i="3"/>
  <c r="DI1" i="3"/>
  <c r="DJ1" i="3" s="1"/>
  <c r="DF6" i="3"/>
  <c r="DJ6" i="3" s="1"/>
  <c r="DG6" i="3"/>
  <c r="DH6" i="3"/>
  <c r="DI6" i="3"/>
  <c r="DF177" i="3"/>
  <c r="DG177" i="3"/>
  <c r="DJ177" i="3" s="1"/>
  <c r="DH177" i="3"/>
  <c r="DI177" i="3"/>
  <c r="DH185" i="3"/>
  <c r="DI185" i="3"/>
  <c r="DF185" i="3"/>
  <c r="DJ185" i="3" s="1"/>
  <c r="DG185" i="3"/>
  <c r="DF103" i="3"/>
  <c r="DJ103" i="3" s="1"/>
  <c r="DH103" i="3"/>
  <c r="DI103" i="3"/>
  <c r="DG103" i="3"/>
  <c r="DG56" i="3"/>
  <c r="DH56" i="3"/>
  <c r="DI56" i="3"/>
  <c r="DF56" i="3"/>
  <c r="DJ56" i="3" s="1"/>
  <c r="DF28" i="3"/>
  <c r="DJ28" i="3" s="1"/>
  <c r="DG28" i="3"/>
  <c r="DH28" i="3"/>
  <c r="DI28" i="3"/>
  <c r="DF86" i="3"/>
  <c r="DJ86" i="3" s="1"/>
  <c r="DG86" i="3"/>
  <c r="DH86" i="3"/>
  <c r="DI86" i="3"/>
  <c r="DF78" i="3"/>
  <c r="DJ78" i="3" s="1"/>
  <c r="DG78" i="3"/>
  <c r="DI78" i="3"/>
  <c r="DH78" i="3"/>
  <c r="GK30" i="1"/>
  <c r="DG39" i="3"/>
  <c r="DH39" i="3"/>
  <c r="DI39" i="3"/>
  <c r="DF39" i="3"/>
  <c r="DJ39" i="3" s="1"/>
  <c r="DG155" i="3"/>
  <c r="DH155" i="3"/>
  <c r="DF155" i="3"/>
  <c r="DJ155" i="3" s="1"/>
  <c r="DI155" i="3"/>
  <c r="DF34" i="3"/>
  <c r="DJ34" i="3" s="1"/>
  <c r="DG34" i="3"/>
  <c r="DH34" i="3"/>
  <c r="DI34" i="3"/>
  <c r="GM36" i="1"/>
  <c r="GN36" i="1" s="1"/>
  <c r="DG207" i="3"/>
  <c r="DH207" i="3"/>
  <c r="DI207" i="3"/>
  <c r="DF207" i="3"/>
  <c r="DJ207" i="3" s="1"/>
  <c r="DF95" i="3"/>
  <c r="DJ95" i="3" s="1"/>
  <c r="DG95" i="3"/>
  <c r="DH95" i="3"/>
  <c r="DI95" i="3"/>
  <c r="DF68" i="3"/>
  <c r="DJ68" i="3" s="1"/>
  <c r="DG68" i="3"/>
  <c r="DH68" i="3"/>
  <c r="DI68" i="3"/>
  <c r="T41" i="1"/>
  <c r="DI117" i="3"/>
  <c r="DF117" i="3"/>
  <c r="DJ117" i="3" s="1"/>
  <c r="DG117" i="3"/>
  <c r="DH117" i="3"/>
  <c r="Q63" i="1"/>
  <c r="P86" i="1"/>
  <c r="W74" i="1"/>
  <c r="DF210" i="3"/>
  <c r="DJ210" i="3" s="1"/>
  <c r="DG210" i="3"/>
  <c r="DH210" i="3"/>
  <c r="DI210" i="3"/>
  <c r="W86" i="1"/>
  <c r="CP135" i="1"/>
  <c r="O135" i="1" s="1"/>
  <c r="GM135" i="1" s="1"/>
  <c r="GN135" i="1" s="1"/>
  <c r="GX87" i="1"/>
  <c r="U134" i="1"/>
  <c r="DF156" i="3"/>
  <c r="DJ156" i="3" s="1"/>
  <c r="DG156" i="3"/>
  <c r="DH156" i="3"/>
  <c r="DI156" i="3"/>
  <c r="BB22" i="1"/>
  <c r="BB191" i="1"/>
  <c r="F174" i="1"/>
  <c r="AT22" i="1"/>
  <c r="AT191" i="1"/>
  <c r="F179" i="1"/>
  <c r="F16" i="2" s="1"/>
  <c r="Q152" i="1"/>
  <c r="DG13" i="3"/>
  <c r="DH13" i="3"/>
  <c r="DI13" i="3"/>
  <c r="DF13" i="3"/>
  <c r="DJ13" i="3" s="1"/>
  <c r="DF83" i="3"/>
  <c r="DJ83" i="3" s="1"/>
  <c r="DG83" i="3"/>
  <c r="DH83" i="3"/>
  <c r="DI83" i="3"/>
  <c r="DF69" i="3"/>
  <c r="DH69" i="3"/>
  <c r="DI69" i="3"/>
  <c r="DJ69" i="3" s="1"/>
  <c r="DG69" i="3"/>
  <c r="DG31" i="3"/>
  <c r="DH31" i="3"/>
  <c r="DI31" i="3"/>
  <c r="DF31" i="3"/>
  <c r="DJ31" i="3" s="1"/>
  <c r="T50" i="1"/>
  <c r="DF91" i="3"/>
  <c r="DJ91" i="3" s="1"/>
  <c r="DG91" i="3"/>
  <c r="DH91" i="3"/>
  <c r="DI91" i="3"/>
  <c r="DF66" i="3"/>
  <c r="DJ66" i="3" s="1"/>
  <c r="DG66" i="3"/>
  <c r="DH66" i="3"/>
  <c r="DI66" i="3"/>
  <c r="V33" i="1"/>
  <c r="DF116" i="3"/>
  <c r="DJ116" i="3" s="1"/>
  <c r="DG116" i="3"/>
  <c r="DH116" i="3"/>
  <c r="DI116" i="3"/>
  <c r="T95" i="1"/>
  <c r="GX74" i="1"/>
  <c r="DG144" i="3"/>
  <c r="DF144" i="3"/>
  <c r="DJ144" i="3" s="1"/>
  <c r="DH144" i="3"/>
  <c r="DI144" i="3"/>
  <c r="AQ22" i="1"/>
  <c r="AQ191" i="1"/>
  <c r="F171" i="1"/>
  <c r="DF209" i="3"/>
  <c r="DJ209" i="3" s="1"/>
  <c r="DG209" i="3"/>
  <c r="DH209" i="3"/>
  <c r="DI209" i="3"/>
  <c r="R134" i="1"/>
  <c r="GK134" i="1" s="1"/>
  <c r="S134" i="1"/>
  <c r="U86" i="1"/>
  <c r="GX94" i="1"/>
  <c r="DF146" i="3"/>
  <c r="DG146" i="3"/>
  <c r="DJ146" i="3" s="1"/>
  <c r="DI146" i="3"/>
  <c r="DH146" i="3"/>
  <c r="V94" i="1"/>
  <c r="S152" i="1"/>
  <c r="GX132" i="1"/>
  <c r="V152" i="1"/>
  <c r="DI54" i="3"/>
  <c r="DF54" i="3"/>
  <c r="DJ54" i="3" s="1"/>
  <c r="DG54" i="3"/>
  <c r="DH54" i="3"/>
  <c r="DF27" i="3"/>
  <c r="DJ27" i="3" s="1"/>
  <c r="DG27" i="3"/>
  <c r="DH27" i="3"/>
  <c r="DI27" i="3"/>
  <c r="DH38" i="3"/>
  <c r="DI38" i="3"/>
  <c r="DG38" i="3"/>
  <c r="DJ38" i="3" s="1"/>
  <c r="DF38" i="3"/>
  <c r="DF114" i="3"/>
  <c r="DJ114" i="3" s="1"/>
  <c r="DG114" i="3"/>
  <c r="DH114" i="3"/>
  <c r="DI114" i="3"/>
  <c r="DF102" i="3"/>
  <c r="DJ102" i="3" s="1"/>
  <c r="DG102" i="3"/>
  <c r="DH102" i="3"/>
  <c r="DI102" i="3"/>
  <c r="DF125" i="3"/>
  <c r="DJ125" i="3" s="1"/>
  <c r="DG125" i="3"/>
  <c r="DH125" i="3"/>
  <c r="DI125" i="3"/>
  <c r="DF87" i="3"/>
  <c r="DJ87" i="3" s="1"/>
  <c r="DG87" i="3"/>
  <c r="DH87" i="3"/>
  <c r="DI87" i="3"/>
  <c r="DF79" i="3"/>
  <c r="DJ79" i="3" s="1"/>
  <c r="DI79" i="3"/>
  <c r="DG79" i="3"/>
  <c r="DH79" i="3"/>
  <c r="S33" i="1"/>
  <c r="DH30" i="3"/>
  <c r="DI30" i="3"/>
  <c r="DF30" i="3"/>
  <c r="DG30" i="3"/>
  <c r="DJ30" i="3" s="1"/>
  <c r="DI89" i="3"/>
  <c r="DF89" i="3"/>
  <c r="DG89" i="3"/>
  <c r="DJ89" i="3" s="1"/>
  <c r="DH89" i="3"/>
  <c r="DG65" i="3"/>
  <c r="DH65" i="3"/>
  <c r="DI65" i="3"/>
  <c r="DF65" i="3"/>
  <c r="DJ65" i="3" s="1"/>
  <c r="V63" i="1"/>
  <c r="DF115" i="3"/>
  <c r="DJ115" i="3" s="1"/>
  <c r="DG115" i="3"/>
  <c r="DH115" i="3"/>
  <c r="DI115" i="3"/>
  <c r="T86" i="1"/>
  <c r="GX96" i="1"/>
  <c r="BC22" i="1"/>
  <c r="BC191" i="1"/>
  <c r="F177" i="1"/>
  <c r="DG186" i="3"/>
  <c r="DH186" i="3"/>
  <c r="DI186" i="3"/>
  <c r="DF186" i="3"/>
  <c r="DJ186" i="3" s="1"/>
  <c r="DH206" i="3"/>
  <c r="DI206" i="3"/>
  <c r="DF206" i="3"/>
  <c r="DJ206" i="3" s="1"/>
  <c r="DG206" i="3"/>
  <c r="T107" i="1"/>
  <c r="Q87" i="1"/>
  <c r="W95" i="1"/>
  <c r="R133" i="1"/>
  <c r="GK133" i="1" s="1"/>
  <c r="V133" i="1"/>
  <c r="W107" i="1"/>
  <c r="Q95" i="1"/>
  <c r="V107" i="1"/>
  <c r="CG22" i="1"/>
  <c r="AX161" i="1"/>
  <c r="W133" i="1"/>
  <c r="W134" i="1"/>
  <c r="T152" i="1"/>
  <c r="W120" i="1"/>
  <c r="DI150" i="3"/>
  <c r="DG150" i="3"/>
  <c r="DH150" i="3"/>
  <c r="DF150" i="3"/>
  <c r="DJ150" i="3" s="1"/>
  <c r="DF16" i="3"/>
  <c r="DJ16" i="3" s="1"/>
  <c r="DG16" i="3"/>
  <c r="DH16" i="3"/>
  <c r="DI16" i="3"/>
  <c r="DG10" i="3"/>
  <c r="DH10" i="3"/>
  <c r="DF10" i="3"/>
  <c r="DJ10" i="3" s="1"/>
  <c r="DI10" i="3"/>
  <c r="DI167" i="3"/>
  <c r="DF167" i="3"/>
  <c r="DJ167" i="3" s="1"/>
  <c r="DG167" i="3"/>
  <c r="DH167" i="3"/>
  <c r="DF84" i="3"/>
  <c r="DJ84" i="3" s="1"/>
  <c r="DG84" i="3"/>
  <c r="DH84" i="3"/>
  <c r="DI84" i="3"/>
  <c r="DF130" i="3"/>
  <c r="DJ130" i="3" s="1"/>
  <c r="DH130" i="3"/>
  <c r="DI130" i="3"/>
  <c r="DG130" i="3"/>
  <c r="P50" i="1"/>
  <c r="Q50" i="1"/>
  <c r="U50" i="1"/>
  <c r="V50" i="1"/>
  <c r="DF211" i="3"/>
  <c r="DJ211" i="3" s="1"/>
  <c r="DG211" i="3"/>
  <c r="DH211" i="3"/>
  <c r="DI211" i="3"/>
  <c r="DG22" i="3"/>
  <c r="DH22" i="3"/>
  <c r="DI22" i="3"/>
  <c r="DF22" i="3"/>
  <c r="DJ22" i="3" s="1"/>
  <c r="DF85" i="3"/>
  <c r="DJ85" i="3" s="1"/>
  <c r="DG85" i="3"/>
  <c r="DH85" i="3"/>
  <c r="DI85" i="3"/>
  <c r="DF149" i="3"/>
  <c r="DJ149" i="3" s="1"/>
  <c r="DG149" i="3"/>
  <c r="DH149" i="3"/>
  <c r="DI149" i="3"/>
  <c r="DF75" i="3"/>
  <c r="DJ75" i="3" s="1"/>
  <c r="DG75" i="3"/>
  <c r="DH75" i="3"/>
  <c r="DI75" i="3"/>
  <c r="DG37" i="3"/>
  <c r="DJ37" i="3" s="1"/>
  <c r="DF37" i="3"/>
  <c r="DH37" i="3"/>
  <c r="DI37" i="3"/>
  <c r="T32" i="1"/>
  <c r="DF99" i="3"/>
  <c r="DJ99" i="3" s="1"/>
  <c r="DG99" i="3"/>
  <c r="DH99" i="3"/>
  <c r="DI99" i="3"/>
  <c r="DI63" i="3"/>
  <c r="DF63" i="3"/>
  <c r="DG63" i="3"/>
  <c r="DJ63" i="3" s="1"/>
  <c r="DH63" i="3"/>
  <c r="DG104" i="3"/>
  <c r="DH104" i="3"/>
  <c r="DI104" i="3"/>
  <c r="DF104" i="3"/>
  <c r="DJ104" i="3" s="1"/>
  <c r="V41" i="1"/>
  <c r="DF113" i="3"/>
  <c r="DJ113" i="3" s="1"/>
  <c r="DG113" i="3"/>
  <c r="DH113" i="3"/>
  <c r="DI113" i="3"/>
  <c r="DH137" i="3"/>
  <c r="DI137" i="3"/>
  <c r="DF137" i="3"/>
  <c r="DJ137" i="3" s="1"/>
  <c r="DG137" i="3"/>
  <c r="Q74" i="1"/>
  <c r="CP74" i="1" s="1"/>
  <c r="O74" i="1" s="1"/>
  <c r="DI178" i="3"/>
  <c r="DF178" i="3"/>
  <c r="DJ178" i="3" s="1"/>
  <c r="DG178" i="3"/>
  <c r="DH178" i="3"/>
  <c r="V113" i="1"/>
  <c r="P113" i="1"/>
  <c r="GX63" i="1"/>
  <c r="AO18" i="1"/>
  <c r="F195" i="1"/>
  <c r="DH188" i="3"/>
  <c r="DI188" i="3"/>
  <c r="DF188" i="3"/>
  <c r="DJ188" i="3" s="1"/>
  <c r="DG188" i="3"/>
  <c r="DH203" i="3"/>
  <c r="DI203" i="3"/>
  <c r="DF203" i="3"/>
  <c r="DJ203" i="3" s="1"/>
  <c r="DG203" i="3"/>
  <c r="T112" i="1"/>
  <c r="GX95" i="1"/>
  <c r="Q112" i="1"/>
  <c r="P107" i="1"/>
  <c r="GX118" i="1"/>
  <c r="Q121" i="1"/>
  <c r="GX120" i="1"/>
  <c r="V132" i="1"/>
  <c r="DF131" i="3"/>
  <c r="DJ131" i="3" s="1"/>
  <c r="DH131" i="3"/>
  <c r="DI131" i="3"/>
  <c r="DG131" i="3"/>
  <c r="DF58" i="3"/>
  <c r="DJ58" i="3" s="1"/>
  <c r="DG58" i="3"/>
  <c r="DH58" i="3"/>
  <c r="DI58" i="3"/>
  <c r="CP35" i="1"/>
  <c r="O35" i="1" s="1"/>
  <c r="DG100" i="3"/>
  <c r="DH100" i="3"/>
  <c r="DI100" i="3"/>
  <c r="DJ100" i="3" s="1"/>
  <c r="DF100" i="3"/>
  <c r="GX50" i="1"/>
  <c r="DF112" i="3"/>
  <c r="DJ112" i="3" s="1"/>
  <c r="DG112" i="3"/>
  <c r="DH112" i="3"/>
  <c r="DI112" i="3"/>
  <c r="DI136" i="3"/>
  <c r="DF136" i="3"/>
  <c r="DJ136" i="3" s="1"/>
  <c r="DG136" i="3"/>
  <c r="DH136" i="3"/>
  <c r="CP62" i="1"/>
  <c r="O62" i="1" s="1"/>
  <c r="J90" i="7" s="1"/>
  <c r="DH180" i="3"/>
  <c r="DI180" i="3"/>
  <c r="DF180" i="3"/>
  <c r="DJ180" i="3" s="1"/>
  <c r="DG180" i="3"/>
  <c r="CP98" i="1"/>
  <c r="O98" i="1" s="1"/>
  <c r="R107" i="1"/>
  <c r="GK107" i="1" s="1"/>
  <c r="DI201" i="3"/>
  <c r="DF201" i="3"/>
  <c r="DG201" i="3"/>
  <c r="DJ201" i="3" s="1"/>
  <c r="DH201" i="3"/>
  <c r="GX107" i="1"/>
  <c r="DI170" i="3"/>
  <c r="DH170" i="3"/>
  <c r="DF170" i="3"/>
  <c r="DJ170" i="3" s="1"/>
  <c r="DG170" i="3"/>
  <c r="Q113" i="1"/>
  <c r="S132" i="1"/>
  <c r="T132" i="1"/>
  <c r="V118" i="1"/>
  <c r="U94" i="1"/>
  <c r="DF148" i="3"/>
  <c r="DJ148" i="3" s="1"/>
  <c r="DG148" i="3"/>
  <c r="DH148" i="3"/>
  <c r="DI148" i="3"/>
  <c r="GX152" i="1"/>
  <c r="P152" i="1"/>
  <c r="W121" i="1"/>
  <c r="W122" i="1"/>
  <c r="DG45" i="3"/>
  <c r="DF45" i="3"/>
  <c r="DJ45" i="3" s="1"/>
  <c r="DH45" i="3"/>
  <c r="DI45" i="3"/>
  <c r="DH44" i="3"/>
  <c r="DF44" i="3"/>
  <c r="DG44" i="3"/>
  <c r="DJ44" i="3" s="1"/>
  <c r="DI44" i="3"/>
  <c r="DG147" i="3"/>
  <c r="DJ147" i="3" s="1"/>
  <c r="DF147" i="3"/>
  <c r="DH147" i="3"/>
  <c r="DI147" i="3"/>
  <c r="DI81" i="3"/>
  <c r="DJ81" i="3" s="1"/>
  <c r="DF81" i="3"/>
  <c r="DG81" i="3"/>
  <c r="DH81" i="3"/>
  <c r="DF43" i="3"/>
  <c r="DG43" i="3"/>
  <c r="DH43" i="3"/>
  <c r="DI43" i="3"/>
  <c r="DJ43" i="3" s="1"/>
  <c r="GX41" i="1"/>
  <c r="S32" i="1"/>
  <c r="DF98" i="3"/>
  <c r="DJ98" i="3" s="1"/>
  <c r="DG98" i="3"/>
  <c r="DH98" i="3"/>
  <c r="DI98" i="3"/>
  <c r="P63" i="1"/>
  <c r="CP63" i="1" s="1"/>
  <c r="O63" i="1" s="1"/>
  <c r="J91" i="7" s="1"/>
  <c r="DG108" i="3"/>
  <c r="DJ108" i="3" s="1"/>
  <c r="DH108" i="3"/>
  <c r="DI108" i="3"/>
  <c r="DF108" i="3"/>
  <c r="DH135" i="3"/>
  <c r="DF135" i="3"/>
  <c r="DJ135" i="3" s="1"/>
  <c r="DG135" i="3"/>
  <c r="DI135" i="3"/>
  <c r="U87" i="1"/>
  <c r="W63" i="1"/>
  <c r="DF176" i="3"/>
  <c r="DG176" i="3"/>
  <c r="DH176" i="3"/>
  <c r="DI176" i="3"/>
  <c r="DJ176" i="3" s="1"/>
  <c r="T74" i="1"/>
  <c r="P112" i="1"/>
  <c r="DI183" i="3"/>
  <c r="DF183" i="3"/>
  <c r="DG183" i="3"/>
  <c r="DJ183" i="3" s="1"/>
  <c r="DH183" i="3"/>
  <c r="W118" i="1"/>
  <c r="U113" i="1"/>
  <c r="DH169" i="3"/>
  <c r="DI169" i="3"/>
  <c r="DF169" i="3"/>
  <c r="DJ169" i="3" s="1"/>
  <c r="DG169" i="3"/>
  <c r="DH195" i="3"/>
  <c r="DI195" i="3"/>
  <c r="DF195" i="3"/>
  <c r="DJ195" i="3" s="1"/>
  <c r="DG195" i="3"/>
  <c r="P134" i="1"/>
  <c r="DG152" i="3"/>
  <c r="DI152" i="3"/>
  <c r="DF152" i="3"/>
  <c r="DJ152" i="3" s="1"/>
  <c r="DH152" i="3"/>
  <c r="W112" i="1"/>
  <c r="Q132" i="1"/>
  <c r="W113" i="1"/>
  <c r="T118" i="1"/>
  <c r="W132" i="1"/>
  <c r="DH9" i="3"/>
  <c r="DI9" i="3"/>
  <c r="DF9" i="3"/>
  <c r="DJ9" i="3" s="1"/>
  <c r="DG9" i="3"/>
  <c r="DG82" i="3"/>
  <c r="DJ82" i="3" s="1"/>
  <c r="DH82" i="3"/>
  <c r="DI82" i="3"/>
  <c r="DF82" i="3"/>
  <c r="DH55" i="3"/>
  <c r="DI55" i="3"/>
  <c r="DF55" i="3"/>
  <c r="DJ55" i="3" s="1"/>
  <c r="DG55" i="3"/>
  <c r="DF127" i="3"/>
  <c r="DG127" i="3"/>
  <c r="DJ127" i="3" s="1"/>
  <c r="DH127" i="3"/>
  <c r="DI127" i="3"/>
  <c r="DG19" i="3"/>
  <c r="DH19" i="3"/>
  <c r="DF19" i="3"/>
  <c r="DJ19" i="3" s="1"/>
  <c r="DI19" i="3"/>
  <c r="DH2" i="3"/>
  <c r="DI2" i="3"/>
  <c r="DF2" i="3"/>
  <c r="DG2" i="3"/>
  <c r="DJ2" i="3" s="1"/>
  <c r="DH72" i="3"/>
  <c r="DI72" i="3"/>
  <c r="DF72" i="3"/>
  <c r="DJ72" i="3" s="1"/>
  <c r="DG72" i="3"/>
  <c r="DF88" i="3"/>
  <c r="DG88" i="3"/>
  <c r="DH88" i="3"/>
  <c r="DI88" i="3"/>
  <c r="DJ88" i="3" s="1"/>
  <c r="DH64" i="3"/>
  <c r="DI64" i="3"/>
  <c r="DF64" i="3"/>
  <c r="DJ64" i="3" s="1"/>
  <c r="DG64" i="3"/>
  <c r="DF159" i="3"/>
  <c r="DJ159" i="3" s="1"/>
  <c r="DG159" i="3"/>
  <c r="DH159" i="3"/>
  <c r="DI159" i="3"/>
  <c r="DF139" i="3"/>
  <c r="DG139" i="3"/>
  <c r="DJ139" i="3" s="1"/>
  <c r="DH139" i="3"/>
  <c r="DI139" i="3"/>
  <c r="DI194" i="3"/>
  <c r="DF194" i="3"/>
  <c r="DG194" i="3"/>
  <c r="DJ194" i="3" s="1"/>
  <c r="DH194" i="3"/>
  <c r="DF157" i="3"/>
  <c r="DG157" i="3"/>
  <c r="DH157" i="3"/>
  <c r="DI157" i="3"/>
  <c r="DJ157" i="3" s="1"/>
  <c r="Q34" i="1"/>
  <c r="R34" i="1"/>
  <c r="GK34" i="1" s="1"/>
  <c r="R32" i="1"/>
  <c r="GK32" i="1" s="1"/>
  <c r="DG73" i="3"/>
  <c r="DH73" i="3"/>
  <c r="DI73" i="3"/>
  <c r="DF73" i="3"/>
  <c r="DJ73" i="3" s="1"/>
  <c r="DF174" i="3"/>
  <c r="DJ174" i="3" s="1"/>
  <c r="DG174" i="3"/>
  <c r="DH174" i="3"/>
  <c r="DI174" i="3"/>
  <c r="V32" i="1"/>
  <c r="DF92" i="3"/>
  <c r="DJ92" i="3" s="1"/>
  <c r="DG92" i="3"/>
  <c r="DH92" i="3"/>
  <c r="DI92" i="3"/>
  <c r="GX34" i="1"/>
  <c r="U74" i="1"/>
  <c r="DI107" i="3"/>
  <c r="DJ107" i="3" s="1"/>
  <c r="DF107" i="3"/>
  <c r="DG107" i="3"/>
  <c r="DH107" i="3"/>
  <c r="DI134" i="3"/>
  <c r="DF134" i="3"/>
  <c r="DJ134" i="3" s="1"/>
  <c r="DG134" i="3"/>
  <c r="DH134" i="3"/>
  <c r="DG181" i="3"/>
  <c r="DH181" i="3"/>
  <c r="DF181" i="3"/>
  <c r="DJ181" i="3" s="1"/>
  <c r="DI181" i="3"/>
  <c r="GX113" i="1"/>
  <c r="S107" i="1"/>
  <c r="DF190" i="3"/>
  <c r="DJ190" i="3" s="1"/>
  <c r="DG190" i="3"/>
  <c r="DH190" i="3"/>
  <c r="DI190" i="3"/>
  <c r="DF200" i="3"/>
  <c r="DG200" i="3"/>
  <c r="DH200" i="3"/>
  <c r="DI200" i="3"/>
  <c r="DJ200" i="3" s="1"/>
  <c r="DH171" i="3"/>
  <c r="DI171" i="3"/>
  <c r="DF171" i="3"/>
  <c r="DJ171" i="3" s="1"/>
  <c r="DG171" i="3"/>
  <c r="DH197" i="3"/>
  <c r="DI197" i="3"/>
  <c r="DF197" i="3"/>
  <c r="DJ197" i="3" s="1"/>
  <c r="DG197" i="3"/>
  <c r="R112" i="1"/>
  <c r="GK112" i="1" s="1"/>
  <c r="V112" i="1"/>
  <c r="DH154" i="3"/>
  <c r="DI154" i="3"/>
  <c r="DF154" i="3"/>
  <c r="DJ154" i="3" s="1"/>
  <c r="DG154" i="3"/>
  <c r="R118" i="1"/>
  <c r="GK118" i="1" s="1"/>
  <c r="R120" i="1"/>
  <c r="GK120" i="1" s="1"/>
  <c r="Q133" i="1"/>
  <c r="DH52" i="3"/>
  <c r="DF52" i="3"/>
  <c r="DG52" i="3"/>
  <c r="DJ52" i="3" s="1"/>
  <c r="DI52" i="3"/>
  <c r="DF26" i="3"/>
  <c r="DJ26" i="3" s="1"/>
  <c r="DG26" i="3"/>
  <c r="DH26" i="3"/>
  <c r="DI26" i="3"/>
  <c r="DH184" i="3"/>
  <c r="DI184" i="3"/>
  <c r="DF184" i="3"/>
  <c r="DG184" i="3"/>
  <c r="DJ184" i="3" s="1"/>
  <c r="Q32" i="1"/>
  <c r="U32" i="1"/>
  <c r="DG29" i="3"/>
  <c r="DH29" i="3"/>
  <c r="DF29" i="3"/>
  <c r="DI29" i="3"/>
  <c r="DJ29" i="3" s="1"/>
  <c r="DI121" i="3"/>
  <c r="DF121" i="3"/>
  <c r="DJ121" i="3" s="1"/>
  <c r="DG121" i="3"/>
  <c r="DH121" i="3"/>
  <c r="P33" i="1"/>
  <c r="CP33" i="1" s="1"/>
  <c r="O33" i="1" s="1"/>
  <c r="R33" i="1"/>
  <c r="GK33" i="1" s="1"/>
  <c r="DI71" i="3"/>
  <c r="DH71" i="3"/>
  <c r="DF71" i="3"/>
  <c r="DG71" i="3"/>
  <c r="DJ71" i="3" s="1"/>
  <c r="DF49" i="3"/>
  <c r="DJ49" i="3" s="1"/>
  <c r="DG49" i="3"/>
  <c r="DH49" i="3"/>
  <c r="DI49" i="3"/>
  <c r="V34" i="1"/>
  <c r="DI187" i="3"/>
  <c r="DG187" i="3"/>
  <c r="DH187" i="3"/>
  <c r="DF187" i="3"/>
  <c r="DJ187" i="3" s="1"/>
  <c r="R41" i="1"/>
  <c r="GK41" i="1" s="1"/>
  <c r="DF93" i="3"/>
  <c r="DJ93" i="3" s="1"/>
  <c r="DG93" i="3"/>
  <c r="DH93" i="3"/>
  <c r="DI93" i="3"/>
  <c r="P41" i="1"/>
  <c r="P87" i="1"/>
  <c r="R87" i="1"/>
  <c r="GK87" i="1" s="1"/>
  <c r="S87" i="1"/>
  <c r="V87" i="1"/>
  <c r="W34" i="1"/>
  <c r="DF109" i="3"/>
  <c r="DG109" i="3"/>
  <c r="DJ109" i="3" s="1"/>
  <c r="DH109" i="3"/>
  <c r="DI109" i="3"/>
  <c r="DI162" i="3"/>
  <c r="DF162" i="3"/>
  <c r="DJ162" i="3" s="1"/>
  <c r="DG162" i="3"/>
  <c r="DH162" i="3"/>
  <c r="DI133" i="3"/>
  <c r="DF133" i="3"/>
  <c r="DJ133" i="3" s="1"/>
  <c r="DG133" i="3"/>
  <c r="DH133" i="3"/>
  <c r="U95" i="1"/>
  <c r="DF141" i="3"/>
  <c r="DJ141" i="3" s="1"/>
  <c r="DG141" i="3"/>
  <c r="DH141" i="3"/>
  <c r="DI141" i="3"/>
  <c r="S112" i="1"/>
  <c r="DI166" i="3"/>
  <c r="DF166" i="3"/>
  <c r="DG166" i="3"/>
  <c r="DJ166" i="3" s="1"/>
  <c r="DH166" i="3"/>
  <c r="DI193" i="3"/>
  <c r="DJ193" i="3" s="1"/>
  <c r="DF193" i="3"/>
  <c r="DG193" i="3"/>
  <c r="DH193" i="3"/>
  <c r="R113" i="1"/>
  <c r="GK113" i="1" s="1"/>
  <c r="AP22" i="1"/>
  <c r="F170" i="1"/>
  <c r="G16" i="2" s="1"/>
  <c r="AP191" i="1"/>
  <c r="GX112" i="1"/>
  <c r="GX121" i="1"/>
  <c r="T134" i="1"/>
  <c r="R152" i="1"/>
  <c r="GK152" i="1" s="1"/>
  <c r="DF105" i="3"/>
  <c r="DJ105" i="3" s="1"/>
  <c r="DG105" i="3"/>
  <c r="DH105" i="3"/>
  <c r="DI105" i="3"/>
  <c r="DH123" i="3"/>
  <c r="DI123" i="3"/>
  <c r="DF123" i="3"/>
  <c r="DJ123" i="3" s="1"/>
  <c r="DG123" i="3"/>
  <c r="DI168" i="3"/>
  <c r="DF168" i="3"/>
  <c r="DJ168" i="3" s="1"/>
  <c r="DG168" i="3"/>
  <c r="DH168" i="3"/>
  <c r="DH21" i="3"/>
  <c r="DI21" i="3"/>
  <c r="DF21" i="3"/>
  <c r="DJ21" i="3" s="1"/>
  <c r="DG21" i="3"/>
  <c r="DF59" i="3"/>
  <c r="DJ59" i="3" s="1"/>
  <c r="DG59" i="3"/>
  <c r="DH59" i="3"/>
  <c r="DI59" i="3"/>
  <c r="DI8" i="3"/>
  <c r="DF8" i="3"/>
  <c r="DJ8" i="3" s="1"/>
  <c r="DG8" i="3"/>
  <c r="DH8" i="3"/>
  <c r="DF97" i="3"/>
  <c r="DJ97" i="3" s="1"/>
  <c r="DG97" i="3"/>
  <c r="DH97" i="3"/>
  <c r="DI97" i="3"/>
  <c r="DF160" i="3"/>
  <c r="DJ160" i="3" s="1"/>
  <c r="DG160" i="3"/>
  <c r="DH160" i="3"/>
  <c r="DI160" i="3"/>
  <c r="DH12" i="3"/>
  <c r="DI12" i="3"/>
  <c r="DF12" i="3"/>
  <c r="DJ12" i="3" s="1"/>
  <c r="DG12" i="3"/>
  <c r="DF164" i="3"/>
  <c r="DG164" i="3"/>
  <c r="DH164" i="3"/>
  <c r="DI164" i="3"/>
  <c r="DJ164" i="3" s="1"/>
  <c r="DF41" i="3"/>
  <c r="DJ41" i="3" s="1"/>
  <c r="DG41" i="3"/>
  <c r="DH41" i="3"/>
  <c r="DI41" i="3"/>
  <c r="DF60" i="3"/>
  <c r="DJ60" i="3" s="1"/>
  <c r="DG60" i="3"/>
  <c r="DH60" i="3"/>
  <c r="DI60" i="3"/>
  <c r="P32" i="1"/>
  <c r="DF158" i="3"/>
  <c r="DG158" i="3"/>
  <c r="DJ158" i="3" s="1"/>
  <c r="DH158" i="3"/>
  <c r="DI158" i="3"/>
  <c r="DF175" i="3"/>
  <c r="DJ175" i="3" s="1"/>
  <c r="DG175" i="3"/>
  <c r="DH175" i="3"/>
  <c r="DI175" i="3"/>
  <c r="DF40" i="3"/>
  <c r="DJ40" i="3" s="1"/>
  <c r="DG40" i="3"/>
  <c r="DH40" i="3"/>
  <c r="DI40" i="3"/>
  <c r="DI196" i="3"/>
  <c r="DH196" i="3"/>
  <c r="DF196" i="3"/>
  <c r="DJ196" i="3" s="1"/>
  <c r="DG196" i="3"/>
  <c r="DH163" i="3"/>
  <c r="DI163" i="3"/>
  <c r="DF163" i="3"/>
  <c r="DJ163" i="3" s="1"/>
  <c r="DG163" i="3"/>
  <c r="W41" i="1"/>
  <c r="DG124" i="3"/>
  <c r="DH124" i="3"/>
  <c r="DI124" i="3"/>
  <c r="DF124" i="3"/>
  <c r="DJ124" i="3" s="1"/>
  <c r="S50" i="1"/>
  <c r="R63" i="1"/>
  <c r="GK63" i="1" s="1"/>
  <c r="T63" i="1"/>
  <c r="W33" i="1"/>
  <c r="Q94" i="1"/>
  <c r="CP94" i="1" s="1"/>
  <c r="O94" i="1" s="1"/>
  <c r="R94" i="1"/>
  <c r="GK94" i="1" s="1"/>
  <c r="W94" i="1"/>
  <c r="DF161" i="3"/>
  <c r="DJ161" i="3" s="1"/>
  <c r="DG161" i="3"/>
  <c r="DH161" i="3"/>
  <c r="DI161" i="3"/>
  <c r="DG132" i="3"/>
  <c r="DH132" i="3"/>
  <c r="DF132" i="3"/>
  <c r="DJ132" i="3" s="1"/>
  <c r="DI132" i="3"/>
  <c r="W50" i="1"/>
  <c r="DF138" i="3"/>
  <c r="DG138" i="3"/>
  <c r="DH138" i="3"/>
  <c r="DI138" i="3"/>
  <c r="DJ138" i="3" s="1"/>
  <c r="DF182" i="3"/>
  <c r="DG182" i="3"/>
  <c r="DH182" i="3"/>
  <c r="DI182" i="3"/>
  <c r="DJ182" i="3" s="1"/>
  <c r="BD22" i="1"/>
  <c r="BD191" i="1"/>
  <c r="F186" i="1"/>
  <c r="DG172" i="3"/>
  <c r="DH172" i="3"/>
  <c r="DF172" i="3"/>
  <c r="DJ172" i="3" s="1"/>
  <c r="DI172" i="3"/>
  <c r="DG198" i="3"/>
  <c r="DH198" i="3"/>
  <c r="DF198" i="3"/>
  <c r="DJ198" i="3" s="1"/>
  <c r="DI198" i="3"/>
  <c r="Q107" i="1"/>
  <c r="GM128" i="1"/>
  <c r="GN128" i="1" s="1"/>
  <c r="Q118" i="1"/>
  <c r="P133" i="1"/>
  <c r="DF76" i="3"/>
  <c r="DJ76" i="3" s="1"/>
  <c r="DG76" i="3"/>
  <c r="DH76" i="3"/>
  <c r="DI76" i="3"/>
  <c r="DF119" i="3"/>
  <c r="DG119" i="3"/>
  <c r="DH119" i="3"/>
  <c r="DI119" i="3"/>
  <c r="DJ119" i="3" s="1"/>
  <c r="CP34" i="1"/>
  <c r="O34" i="1" s="1"/>
  <c r="DH143" i="3"/>
  <c r="DF143" i="3"/>
  <c r="DJ143" i="3" s="1"/>
  <c r="DG143" i="3"/>
  <c r="DI143" i="3"/>
  <c r="DH47" i="3"/>
  <c r="DI47" i="3"/>
  <c r="DF47" i="3"/>
  <c r="DJ47" i="3" s="1"/>
  <c r="DG47" i="3"/>
  <c r="DI36" i="3"/>
  <c r="DJ36" i="3" s="1"/>
  <c r="DF36" i="3"/>
  <c r="DG36" i="3"/>
  <c r="DH36" i="3"/>
  <c r="DF15" i="3"/>
  <c r="DJ15" i="3" s="1"/>
  <c r="DG15" i="3"/>
  <c r="DH15" i="3"/>
  <c r="DI15" i="3"/>
  <c r="DI202" i="3"/>
  <c r="DF202" i="3"/>
  <c r="DG202" i="3"/>
  <c r="DJ202" i="3" s="1"/>
  <c r="DH202" i="3"/>
  <c r="DF191" i="3"/>
  <c r="DJ191" i="3" s="1"/>
  <c r="DG191" i="3"/>
  <c r="DH191" i="3"/>
  <c r="DI191" i="3"/>
  <c r="DF25" i="3"/>
  <c r="DJ25" i="3" s="1"/>
  <c r="DG25" i="3"/>
  <c r="DH25" i="3"/>
  <c r="DI25" i="3"/>
  <c r="DH18" i="3"/>
  <c r="DI18" i="3"/>
  <c r="DF18" i="3"/>
  <c r="DG18" i="3"/>
  <c r="DJ18" i="3" s="1"/>
  <c r="DF50" i="3"/>
  <c r="DG50" i="3"/>
  <c r="DH50" i="3"/>
  <c r="DI50" i="3"/>
  <c r="DJ50" i="3" s="1"/>
  <c r="DF106" i="3"/>
  <c r="DJ106" i="3" s="1"/>
  <c r="DG106" i="3"/>
  <c r="DH106" i="3"/>
  <c r="DI106" i="3"/>
  <c r="DF35" i="3"/>
  <c r="DJ35" i="3" s="1"/>
  <c r="DG35" i="3"/>
  <c r="DH35" i="3"/>
  <c r="DI35" i="3"/>
  <c r="DF3" i="3"/>
  <c r="DG3" i="3"/>
  <c r="DJ3" i="3" s="1"/>
  <c r="DH3" i="3"/>
  <c r="DI3" i="3"/>
  <c r="DF111" i="3"/>
  <c r="DJ111" i="3" s="1"/>
  <c r="DG111" i="3"/>
  <c r="DH111" i="3"/>
  <c r="DI111" i="3"/>
  <c r="DF61" i="3"/>
  <c r="DJ61" i="3" s="1"/>
  <c r="DG61" i="3"/>
  <c r="DH61" i="3"/>
  <c r="DI61" i="3"/>
  <c r="DF57" i="3"/>
  <c r="DJ57" i="3" s="1"/>
  <c r="DG57" i="3"/>
  <c r="DH57" i="3"/>
  <c r="DI57" i="3"/>
  <c r="DF23" i="3"/>
  <c r="DJ23" i="3" s="1"/>
  <c r="DG23" i="3"/>
  <c r="DH23" i="3"/>
  <c r="DI23" i="3"/>
  <c r="T33" i="1"/>
  <c r="DH204" i="3"/>
  <c r="DI204" i="3"/>
  <c r="DF204" i="3"/>
  <c r="DJ204" i="3" s="1"/>
  <c r="DG204" i="3"/>
  <c r="DF208" i="3"/>
  <c r="DJ208" i="3" s="1"/>
  <c r="DG208" i="3"/>
  <c r="DH208" i="3"/>
  <c r="DI208" i="3"/>
  <c r="DG48" i="3"/>
  <c r="DH48" i="3"/>
  <c r="DI48" i="3"/>
  <c r="DF48" i="3"/>
  <c r="DJ48" i="3" s="1"/>
  <c r="R43" i="1"/>
  <c r="GK43" i="1" s="1"/>
  <c r="U43" i="1"/>
  <c r="DI205" i="3"/>
  <c r="DH205" i="3"/>
  <c r="DF205" i="3"/>
  <c r="DJ205" i="3" s="1"/>
  <c r="DG205" i="3"/>
  <c r="V43" i="1"/>
  <c r="DG90" i="3"/>
  <c r="DJ90" i="3" s="1"/>
  <c r="DH90" i="3"/>
  <c r="DI90" i="3"/>
  <c r="DF90" i="3"/>
  <c r="DF120" i="3"/>
  <c r="DG120" i="3"/>
  <c r="DJ120" i="3" s="1"/>
  <c r="DH120" i="3"/>
  <c r="DI120" i="3"/>
  <c r="Q86" i="1"/>
  <c r="GX86" i="1"/>
  <c r="GM54" i="1"/>
  <c r="GN54" i="1" s="1"/>
  <c r="R62" i="1"/>
  <c r="GK62" i="1" s="1"/>
  <c r="W62" i="1"/>
  <c r="Q43" i="1"/>
  <c r="CP43" i="1" s="1"/>
  <c r="O43" i="1" s="1"/>
  <c r="T96" i="1"/>
  <c r="W96" i="1"/>
  <c r="DG126" i="3"/>
  <c r="DF126" i="3"/>
  <c r="DH126" i="3"/>
  <c r="DI126" i="3"/>
  <c r="DJ126" i="3" s="1"/>
  <c r="S74" i="1"/>
  <c r="R86" i="1"/>
  <c r="GK86" i="1" s="1"/>
  <c r="DF192" i="3"/>
  <c r="DJ192" i="3" s="1"/>
  <c r="DG192" i="3"/>
  <c r="DH192" i="3"/>
  <c r="DI192" i="3"/>
  <c r="CI22" i="1"/>
  <c r="AZ161" i="1"/>
  <c r="V95" i="1"/>
  <c r="R122" i="1"/>
  <c r="GK122" i="1" s="1"/>
  <c r="S122" i="1"/>
  <c r="CP122" i="1" s="1"/>
  <c r="O122" i="1" s="1"/>
  <c r="GM122" i="1" s="1"/>
  <c r="GN122" i="1" s="1"/>
  <c r="V122" i="1"/>
  <c r="W152" i="1"/>
  <c r="GM42" i="1" l="1"/>
  <c r="GN42" i="1" s="1"/>
  <c r="J59" i="7"/>
  <c r="GM102" i="1"/>
  <c r="GN102" i="1" s="1"/>
  <c r="J139" i="7"/>
  <c r="GM47" i="1"/>
  <c r="GN47" i="1" s="1"/>
  <c r="J72" i="7"/>
  <c r="J186" i="7"/>
  <c r="GM140" i="1"/>
  <c r="GN140" i="1" s="1"/>
  <c r="J107" i="7"/>
  <c r="GM76" i="1"/>
  <c r="GN76" i="1" s="1"/>
  <c r="GM100" i="1"/>
  <c r="GN100" i="1" s="1"/>
  <c r="J137" i="7"/>
  <c r="GM72" i="1"/>
  <c r="GP72" i="1" s="1"/>
  <c r="I177" i="7"/>
  <c r="GM94" i="1"/>
  <c r="GN94" i="1" s="1"/>
  <c r="GM39" i="1"/>
  <c r="GN39" i="1" s="1"/>
  <c r="J56" i="7"/>
  <c r="J170" i="7"/>
  <c r="GM127" i="1"/>
  <c r="GN127" i="1" s="1"/>
  <c r="GM115" i="1"/>
  <c r="GN115" i="1" s="1"/>
  <c r="J155" i="7"/>
  <c r="AJ161" i="1"/>
  <c r="AJ22" i="1" s="1"/>
  <c r="GM150" i="1"/>
  <c r="GN150" i="1" s="1"/>
  <c r="J200" i="7"/>
  <c r="GM149" i="1"/>
  <c r="GN149" i="1" s="1"/>
  <c r="J199" i="7"/>
  <c r="GM74" i="1"/>
  <c r="GN74" i="1" s="1"/>
  <c r="J105" i="7"/>
  <c r="CP61" i="1"/>
  <c r="O61" i="1" s="1"/>
  <c r="CJ161" i="1"/>
  <c r="BA161" i="1" s="1"/>
  <c r="GM59" i="1"/>
  <c r="GP59" i="1" s="1"/>
  <c r="GM38" i="1"/>
  <c r="GP38" i="1" s="1"/>
  <c r="J175" i="7"/>
  <c r="GM85" i="1"/>
  <c r="GP85" i="1" s="1"/>
  <c r="GM99" i="1"/>
  <c r="GN99" i="1" s="1"/>
  <c r="J136" i="7"/>
  <c r="I145" i="7"/>
  <c r="GM75" i="1"/>
  <c r="GN75" i="1" s="1"/>
  <c r="J106" i="7"/>
  <c r="GK124" i="1"/>
  <c r="J167" i="7"/>
  <c r="GM139" i="1"/>
  <c r="GN139" i="1" s="1"/>
  <c r="J185" i="7"/>
  <c r="GM33" i="1"/>
  <c r="GN33" i="1" s="1"/>
  <c r="J41" i="7"/>
  <c r="CP96" i="1"/>
  <c r="O96" i="1" s="1"/>
  <c r="GM96" i="1" s="1"/>
  <c r="GN96" i="1" s="1"/>
  <c r="GM155" i="1"/>
  <c r="GN155" i="1" s="1"/>
  <c r="GM40" i="1"/>
  <c r="GN40" i="1" s="1"/>
  <c r="J57" i="7"/>
  <c r="CP132" i="1"/>
  <c r="O132" i="1" s="1"/>
  <c r="GM132" i="1" s="1"/>
  <c r="GN132" i="1" s="1"/>
  <c r="GM46" i="1"/>
  <c r="GP46" i="1" s="1"/>
  <c r="GM43" i="1"/>
  <c r="GN43" i="1" s="1"/>
  <c r="J60" i="7"/>
  <c r="AL161" i="1"/>
  <c r="AL22" i="1" s="1"/>
  <c r="CP73" i="1"/>
  <c r="O73" i="1" s="1"/>
  <c r="CP114" i="1"/>
  <c r="O114" i="1" s="1"/>
  <c r="CP144" i="1"/>
  <c r="O144" i="1" s="1"/>
  <c r="GM144" i="1" s="1"/>
  <c r="GN144" i="1" s="1"/>
  <c r="GM35" i="1"/>
  <c r="GN35" i="1" s="1"/>
  <c r="J43" i="7"/>
  <c r="GM26" i="1"/>
  <c r="GN26" i="1" s="1"/>
  <c r="CP70" i="1"/>
  <c r="O70" i="1" s="1"/>
  <c r="GM70" i="1" s="1"/>
  <c r="GN70" i="1" s="1"/>
  <c r="CP77" i="1"/>
  <c r="O77" i="1" s="1"/>
  <c r="R179" i="7"/>
  <c r="J188" i="7" s="1"/>
  <c r="GK38" i="1"/>
  <c r="J55" i="7"/>
  <c r="J143" i="7"/>
  <c r="CP152" i="1"/>
  <c r="O152" i="1" s="1"/>
  <c r="J202" i="7" s="1"/>
  <c r="GK98" i="1"/>
  <c r="GM98" i="1" s="1"/>
  <c r="GP98" i="1" s="1"/>
  <c r="J135" i="7"/>
  <c r="GK85" i="1"/>
  <c r="J119" i="7"/>
  <c r="CP64" i="1"/>
  <c r="O64" i="1" s="1"/>
  <c r="J63" i="7"/>
  <c r="I65" i="7" s="1"/>
  <c r="AD161" i="1"/>
  <c r="CP134" i="1"/>
  <c r="O134" i="1" s="1"/>
  <c r="GM134" i="1" s="1"/>
  <c r="GN134" i="1" s="1"/>
  <c r="CP51" i="1"/>
  <c r="O51" i="1" s="1"/>
  <c r="GM153" i="1"/>
  <c r="GN153" i="1" s="1"/>
  <c r="J203" i="7"/>
  <c r="I208" i="7" s="1"/>
  <c r="CP48" i="1"/>
  <c r="O48" i="1" s="1"/>
  <c r="J111" i="7"/>
  <c r="GK72" i="1"/>
  <c r="J103" i="7"/>
  <c r="J183" i="7"/>
  <c r="GK137" i="1"/>
  <c r="GM137" i="1" s="1"/>
  <c r="GP137" i="1" s="1"/>
  <c r="GM30" i="1"/>
  <c r="GK46" i="1"/>
  <c r="J71" i="7"/>
  <c r="GM34" i="1"/>
  <c r="GN34" i="1" s="1"/>
  <c r="J42" i="7"/>
  <c r="GM124" i="1"/>
  <c r="GP124" i="1" s="1"/>
  <c r="GM141" i="1"/>
  <c r="GN141" i="1" s="1"/>
  <c r="J187" i="7"/>
  <c r="AK161" i="1"/>
  <c r="CP41" i="1"/>
  <c r="O41" i="1" s="1"/>
  <c r="J58" i="7" s="1"/>
  <c r="J124" i="7"/>
  <c r="GM90" i="1"/>
  <c r="GN90" i="1" s="1"/>
  <c r="J95" i="7"/>
  <c r="CP145" i="1"/>
  <c r="O145" i="1" s="1"/>
  <c r="GM145" i="1" s="1"/>
  <c r="GN145" i="1" s="1"/>
  <c r="AD22" i="1"/>
  <c r="Q161" i="1"/>
  <c r="GP30" i="1"/>
  <c r="CJ22" i="1"/>
  <c r="BD18" i="1"/>
  <c r="F216" i="1"/>
  <c r="BB18" i="1"/>
  <c r="F204" i="1"/>
  <c r="AI161" i="1"/>
  <c r="CP118" i="1"/>
  <c r="O118" i="1" s="1"/>
  <c r="GM118" i="1" s="1"/>
  <c r="GN118" i="1" s="1"/>
  <c r="AH161" i="1"/>
  <c r="GM120" i="1"/>
  <c r="GN120" i="1" s="1"/>
  <c r="CP107" i="1"/>
  <c r="O107" i="1" s="1"/>
  <c r="GM107" i="1" s="1"/>
  <c r="GN107" i="1" s="1"/>
  <c r="CP50" i="1"/>
  <c r="O50" i="1" s="1"/>
  <c r="BC18" i="1"/>
  <c r="F207" i="1"/>
  <c r="CP86" i="1"/>
  <c r="O86" i="1" s="1"/>
  <c r="CP32" i="1"/>
  <c r="O32" i="1" s="1"/>
  <c r="J40" i="7" s="1"/>
  <c r="I49" i="7" s="1"/>
  <c r="AC161" i="1"/>
  <c r="CP113" i="1"/>
  <c r="O113" i="1" s="1"/>
  <c r="AQ18" i="1"/>
  <c r="F201" i="1"/>
  <c r="CP121" i="1"/>
  <c r="O121" i="1" s="1"/>
  <c r="GM121" i="1" s="1"/>
  <c r="GN121" i="1" s="1"/>
  <c r="CP112" i="1"/>
  <c r="O112" i="1" s="1"/>
  <c r="AF161" i="1"/>
  <c r="AX22" i="1"/>
  <c r="F168" i="1"/>
  <c r="AX191" i="1"/>
  <c r="CP87" i="1"/>
  <c r="O87" i="1" s="1"/>
  <c r="GM62" i="1"/>
  <c r="GN62" i="1" s="1"/>
  <c r="AG161" i="1"/>
  <c r="AT18" i="1"/>
  <c r="F209" i="1"/>
  <c r="I22" i="7" s="1"/>
  <c r="CP95" i="1"/>
  <c r="O95" i="1" s="1"/>
  <c r="GM95" i="1" s="1"/>
  <c r="GN95" i="1" s="1"/>
  <c r="AZ22" i="1"/>
  <c r="AZ191" i="1"/>
  <c r="F172" i="1"/>
  <c r="AP18" i="1"/>
  <c r="F200" i="1"/>
  <c r="I23" i="7" s="1"/>
  <c r="CP133" i="1"/>
  <c r="O133" i="1" s="1"/>
  <c r="GM133" i="1" s="1"/>
  <c r="GN133" i="1" s="1"/>
  <c r="GM63" i="1"/>
  <c r="GN63" i="1" s="1"/>
  <c r="AE161" i="1"/>
  <c r="P49" i="7" l="1"/>
  <c r="K49" i="7"/>
  <c r="I113" i="7"/>
  <c r="K208" i="7"/>
  <c r="P208" i="7"/>
  <c r="K145" i="7"/>
  <c r="P145" i="7"/>
  <c r="GM51" i="1"/>
  <c r="GN51" i="1" s="1"/>
  <c r="J76" i="7"/>
  <c r="I81" i="7" s="1"/>
  <c r="GM41" i="1"/>
  <c r="GN41" i="1" s="1"/>
  <c r="GM113" i="1"/>
  <c r="GN113" i="1" s="1"/>
  <c r="J153" i="7"/>
  <c r="CD161" i="1"/>
  <c r="CD22" i="1" s="1"/>
  <c r="GM48" i="1"/>
  <c r="GN48" i="1" s="1"/>
  <c r="J73" i="7"/>
  <c r="P177" i="7"/>
  <c r="K177" i="7"/>
  <c r="GM86" i="1"/>
  <c r="GN86" i="1" s="1"/>
  <c r="J120" i="7"/>
  <c r="I129" i="7" s="1"/>
  <c r="J154" i="7"/>
  <c r="GM114" i="1"/>
  <c r="GN114" i="1" s="1"/>
  <c r="GM73" i="1"/>
  <c r="GN73" i="1" s="1"/>
  <c r="J104" i="7"/>
  <c r="GM50" i="1"/>
  <c r="GN50" i="1" s="1"/>
  <c r="J75" i="7"/>
  <c r="K65" i="7"/>
  <c r="P65" i="7"/>
  <c r="J92" i="7"/>
  <c r="I97" i="7" s="1"/>
  <c r="GM64" i="1"/>
  <c r="GN64" i="1" s="1"/>
  <c r="AK22" i="1"/>
  <c r="X161" i="1"/>
  <c r="J89" i="7"/>
  <c r="GM61" i="1"/>
  <c r="GN61" i="1" s="1"/>
  <c r="GM87" i="1"/>
  <c r="GN87" i="1" s="1"/>
  <c r="J121" i="7"/>
  <c r="GM152" i="1"/>
  <c r="GN152" i="1" s="1"/>
  <c r="I192" i="7"/>
  <c r="GM112" i="1"/>
  <c r="GN112" i="1" s="1"/>
  <c r="J152" i="7"/>
  <c r="Y161" i="1"/>
  <c r="Y22" i="1" s="1"/>
  <c r="W161" i="1"/>
  <c r="GM77" i="1"/>
  <c r="GN77" i="1" s="1"/>
  <c r="J108" i="7"/>
  <c r="AX18" i="1"/>
  <c r="F198" i="1"/>
  <c r="AZ18" i="1"/>
  <c r="F202" i="1"/>
  <c r="AF22" i="1"/>
  <c r="S161" i="1"/>
  <c r="W22" i="1"/>
  <c r="F185" i="1"/>
  <c r="W191" i="1"/>
  <c r="AH22" i="1"/>
  <c r="U161" i="1"/>
  <c r="BA22" i="1"/>
  <c r="F181" i="1"/>
  <c r="BA191" i="1"/>
  <c r="AE22" i="1"/>
  <c r="R161" i="1"/>
  <c r="F188" i="1"/>
  <c r="AI22" i="1"/>
  <c r="V161" i="1"/>
  <c r="AU161" i="1"/>
  <c r="AC22" i="1"/>
  <c r="CH161" i="1"/>
  <c r="P161" i="1"/>
  <c r="CE161" i="1"/>
  <c r="CF161" i="1"/>
  <c r="Q22" i="1"/>
  <c r="F173" i="1"/>
  <c r="Q191" i="1"/>
  <c r="AG22" i="1"/>
  <c r="T161" i="1"/>
  <c r="GM32" i="1"/>
  <c r="AB161" i="1"/>
  <c r="P81" i="7" l="1"/>
  <c r="K81" i="7"/>
  <c r="P97" i="7"/>
  <c r="K97" i="7"/>
  <c r="X22" i="1"/>
  <c r="F187" i="1"/>
  <c r="X191" i="1"/>
  <c r="P129" i="7"/>
  <c r="K129" i="7"/>
  <c r="Y191" i="1"/>
  <c r="F218" i="1" s="1"/>
  <c r="I161" i="7"/>
  <c r="K192" i="7"/>
  <c r="P192" i="7"/>
  <c r="P113" i="7"/>
  <c r="K113" i="7"/>
  <c r="V22" i="1"/>
  <c r="F184" i="1"/>
  <c r="V191" i="1"/>
  <c r="U22" i="1"/>
  <c r="F183" i="1"/>
  <c r="U191" i="1"/>
  <c r="T22" i="1"/>
  <c r="F182" i="1"/>
  <c r="T191" i="1"/>
  <c r="AB22" i="1"/>
  <c r="O161" i="1"/>
  <c r="W18" i="1"/>
  <c r="F215" i="1"/>
  <c r="Q18" i="1"/>
  <c r="F203" i="1"/>
  <c r="Y18" i="1"/>
  <c r="AU22" i="1"/>
  <c r="AU191" i="1"/>
  <c r="F180" i="1"/>
  <c r="H16" i="2" s="1"/>
  <c r="S22" i="1"/>
  <c r="S191" i="1"/>
  <c r="F176" i="1"/>
  <c r="CE22" i="1"/>
  <c r="AV161" i="1"/>
  <c r="CF22" i="1"/>
  <c r="AW161" i="1"/>
  <c r="P22" i="1"/>
  <c r="P191" i="1"/>
  <c r="F164" i="1"/>
  <c r="BA18" i="1"/>
  <c r="F211" i="1"/>
  <c r="GN32" i="1"/>
  <c r="CB161" i="1" s="1"/>
  <c r="CA161" i="1"/>
  <c r="R22" i="1"/>
  <c r="F175" i="1"/>
  <c r="R191" i="1"/>
  <c r="CH22" i="1"/>
  <c r="AY161" i="1"/>
  <c r="P161" i="7" l="1"/>
  <c r="I213" i="7" s="1"/>
  <c r="K161" i="7"/>
  <c r="X18" i="1"/>
  <c r="F217" i="1"/>
  <c r="I210" i="7"/>
  <c r="S18" i="1"/>
  <c r="F206" i="1"/>
  <c r="I25" i="7" s="1"/>
  <c r="O22" i="1"/>
  <c r="O191" i="1"/>
  <c r="F163" i="1"/>
  <c r="CB22" i="1"/>
  <c r="AS161" i="1"/>
  <c r="AY22" i="1"/>
  <c r="F169" i="1"/>
  <c r="AY191" i="1"/>
  <c r="J16" i="2"/>
  <c r="T18" i="1"/>
  <c r="F212" i="1"/>
  <c r="CA22" i="1"/>
  <c r="AR161" i="1"/>
  <c r="AU18" i="1"/>
  <c r="F210" i="1"/>
  <c r="I24" i="7" s="1"/>
  <c r="U18" i="1"/>
  <c r="F213" i="1"/>
  <c r="P18" i="1"/>
  <c r="F194" i="1"/>
  <c r="AW22" i="1"/>
  <c r="AW191" i="1"/>
  <c r="F167" i="1"/>
  <c r="V18" i="1"/>
  <c r="F214" i="1"/>
  <c r="R18" i="1"/>
  <c r="F205" i="1"/>
  <c r="AV22" i="1"/>
  <c r="AV191" i="1"/>
  <c r="F166" i="1"/>
  <c r="AY18" i="1" l="1"/>
  <c r="F199" i="1"/>
  <c r="AS22" i="1"/>
  <c r="F178" i="1"/>
  <c r="E16" i="2" s="1"/>
  <c r="I16" i="2" s="1"/>
  <c r="N16" i="2" s="1"/>
  <c r="AS191" i="1"/>
  <c r="AV18" i="1"/>
  <c r="F196" i="1"/>
  <c r="AW18" i="1"/>
  <c r="F197" i="1"/>
  <c r="O18" i="1"/>
  <c r="F193" i="1"/>
  <c r="AR22" i="1"/>
  <c r="AR191" i="1"/>
  <c r="F189" i="1"/>
  <c r="AS18" i="1" l="1"/>
  <c r="F208" i="1"/>
  <c r="I21" i="7" s="1"/>
  <c r="I20" i="7" s="1"/>
  <c r="AR18" i="1"/>
  <c r="F219" i="1"/>
  <c r="F220" i="1" s="1"/>
  <c r="I214" i="7" s="1"/>
  <c r="F221" i="1" l="1"/>
  <c r="I215" i="7" s="1"/>
</calcChain>
</file>

<file path=xl/sharedStrings.xml><?xml version="1.0" encoding="utf-8"?>
<sst xmlns="http://schemas.openxmlformats.org/spreadsheetml/2006/main" count="9534" uniqueCount="319">
  <si>
    <t>Smeta.RU  (495) 974-1589</t>
  </si>
  <si>
    <t>_PS_</t>
  </si>
  <si>
    <t>Smeta.RU</t>
  </si>
  <si>
    <t/>
  </si>
  <si>
    <t>Розетки</t>
  </si>
  <si>
    <t>Сметные нормы списания</t>
  </si>
  <si>
    <t>Коды ОКП для СН-2012 Выпуск № 5 (в ценах на 01.10.2025 г)</t>
  </si>
  <si>
    <t>СН-2012 Выпуск № 5. (в ценах на 01.10.2025) глава_1-5, 7</t>
  </si>
  <si>
    <t>Типовой расчет для СН-2012 Выпуск №5 (в ценах на 01.10.2025 г)</t>
  </si>
  <si>
    <t>СН-2012 Выпуск № 5. База данных "Сборник стоимостных нормативов" в текущих ценах по состоянию на 01.10.2025 года</t>
  </si>
  <si>
    <t>Поправки для СН-2012 Выпуск № 5 в ценах на 01.10.2025 г от 02.10.2025</t>
  </si>
  <si>
    <t>Новая локальная смета</t>
  </si>
  <si>
    <t>4.8-80-1</t>
  </si>
  <si>
    <t>Прокладка кабеля напряжением до 35 кВ в проложенных трубах, блоках и коробах, при массе 1 м до 1 кг</t>
  </si>
  <si>
    <t>100 М КАБЕЛЯ</t>
  </si>
  <si>
    <t>ТСН-2001.4 Доп. 69, Сб. 8, т. 80, поз. 1</t>
  </si>
  <si>
    <t>Цена поставщика</t>
  </si>
  <si>
    <t>Кабель ПВС 5х10</t>
  </si>
  <si>
    <t>м</t>
  </si>
  <si>
    <t>[866,67 / 1,2 /  9,88] +  2% Заг.скл</t>
  </si>
  <si>
    <t>0</t>
  </si>
  <si>
    <t>2</t>
  </si>
  <si>
    <t>Кабель ПВС 5х6</t>
  </si>
  <si>
    <t>[499,04 / 1,2 /  9,88] +  2% Заг.скл</t>
  </si>
  <si>
    <t>Кабель ПВС 5х4</t>
  </si>
  <si>
    <t>[340,9 / 1,2 /  9,88] +  2% Заг.скл</t>
  </si>
  <si>
    <t>Кабель ПВС 3х4</t>
  </si>
  <si>
    <t>[209,45 / 1,2 /  9,88] +  2% Заг.скл</t>
  </si>
  <si>
    <t>Кабель ПВС 3х2,5</t>
  </si>
  <si>
    <t>[176,02 / 1,2 /  9,88] +  2% Заг.скл</t>
  </si>
  <si>
    <t>1</t>
  </si>
  <si>
    <t>2.9-3103-80-1/1</t>
  </si>
  <si>
    <t>Прокладка кабелей до 35 кВ в проложенных трубах, блоках и коробах, масса 1 м кабеля до 1 кг (ВБШв, ВБбШв, 2х10 мм2)</t>
  </si>
  <si>
    <t>100 м</t>
  </si>
  <si>
    <t>СН-2012.2 Выпуск № 5 (в текущих ценах по состоянию на 01.10.2025 г.). 2.9-3103-80-1/1</t>
  </si>
  <si>
    <t>СН-2012</t>
  </si>
  <si>
    <t>Подрядные работы, гл. 1-5,7</t>
  </si>
  <si>
    <t>работа</t>
  </si>
  <si>
    <t>1,1</t>
  </si>
  <si>
    <t>21.23-8-6</t>
  </si>
  <si>
    <t>Кабели с поливинилхлоридной изоляцией, бронированные стальными лентами, в шланге из поливинилхлоридного пластиката, напряжение 660 В, марка ВБШв, ВБбШв, число жил и сечение 2х10 мм2</t>
  </si>
  <si>
    <t>км</t>
  </si>
  <si>
    <t>СН-2012.21 Выпуск № 5 (в текущих ценах по состоянию на 01.10.2025 г.). 21.23-8-6</t>
  </si>
  <si>
    <t>1,2</t>
  </si>
  <si>
    <t>1,3</t>
  </si>
  <si>
    <t>1,4</t>
  </si>
  <si>
    <t>1,5</t>
  </si>
  <si>
    <t>1,6</t>
  </si>
  <si>
    <t>Центральная площадь</t>
  </si>
  <si>
    <t>1.20-3103-1-10/1</t>
  </si>
  <si>
    <t>Установка розетки штепсельной полугерметической и герметической</t>
  </si>
  <si>
    <t>100 шт.</t>
  </si>
  <si>
    <t>СН-2012.1 Выпуск № 5 (в текущих ценах по состоянию на 01.10.2025 г.). 1.20-3103-1-10/1</t>
  </si>
  <si>
    <t>2,1</t>
  </si>
  <si>
    <t>Розетка наружной установки IP67 125А 3Р+РЕ+N 380В</t>
  </si>
  <si>
    <t>шт.</t>
  </si>
  <si>
    <t>[17 042,09 / 1,2 /  9,88] +  2% Заг.скл</t>
  </si>
  <si>
    <t>2,2</t>
  </si>
  <si>
    <t>Розетка наружной установки IP67 63А 3Р+РЕ+N 380В</t>
  </si>
  <si>
    <t>[7 948,85 / 1,2 /  9,88] +  2% Заг.скл</t>
  </si>
  <si>
    <t>2,3</t>
  </si>
  <si>
    <t>Розетка наружной установки IP67 32А 3Р+РЕ+N 380В</t>
  </si>
  <si>
    <t>[2 286,28 / 1,2 /  9,88] +  2% Заг.скл</t>
  </si>
  <si>
    <t>2,4</t>
  </si>
  <si>
    <t>Розетка наружной установки IP44, 2Р-РЕ 32А 220</t>
  </si>
  <si>
    <t>[1 383,02 / 1,2 /  9,88] +  2% Заг.скл</t>
  </si>
  <si>
    <t>2,5</t>
  </si>
  <si>
    <t>Розетка наружной установки с заземлением и крышкой IP54 16А, 220В</t>
  </si>
  <si>
    <t>[1 327,31 / 1,2 /  9,88] +  2% Заг.скл</t>
  </si>
  <si>
    <t>4.8-243-10</t>
  </si>
  <si>
    <t>Монтаж розетки штепсельной полугерметической и герметической</t>
  </si>
  <si>
    <t>ТСН-2001.4 Доп. 68, Сб. 8, т. 243, поз. 10</t>
  </si>
  <si>
    <t>Многоцелевая площадка для хромакейной съемки с самолетом</t>
  </si>
  <si>
    <t>3</t>
  </si>
  <si>
    <t>3,1</t>
  </si>
  <si>
    <t>3,2</t>
  </si>
  <si>
    <t>3,3</t>
  </si>
  <si>
    <t>3,4</t>
  </si>
  <si>
    <t>3,5</t>
  </si>
  <si>
    <t>Улицы Москвы</t>
  </si>
  <si>
    <t>4</t>
  </si>
  <si>
    <t>4,1</t>
  </si>
  <si>
    <t>4,2</t>
  </si>
  <si>
    <t>4,3</t>
  </si>
  <si>
    <t>4,4</t>
  </si>
  <si>
    <t>4,5</t>
  </si>
  <si>
    <t>Ковбойский городок</t>
  </si>
  <si>
    <t>5</t>
  </si>
  <si>
    <t>5,1</t>
  </si>
  <si>
    <t>5,2</t>
  </si>
  <si>
    <t>5,3</t>
  </si>
  <si>
    <t>5,4</t>
  </si>
  <si>
    <t>5,5</t>
  </si>
  <si>
    <t>Русская деревня</t>
  </si>
  <si>
    <t>6</t>
  </si>
  <si>
    <t>6,1</t>
  </si>
  <si>
    <t>6,2</t>
  </si>
  <si>
    <t>6,3</t>
  </si>
  <si>
    <t>6,4</t>
  </si>
  <si>
    <t>6,5</t>
  </si>
  <si>
    <t>Враг у ворот</t>
  </si>
  <si>
    <t>7</t>
  </si>
  <si>
    <t>7,1</t>
  </si>
  <si>
    <t>7,2</t>
  </si>
  <si>
    <t>7,3</t>
  </si>
  <si>
    <t>7,4</t>
  </si>
  <si>
    <t>7,5</t>
  </si>
  <si>
    <t>Соборная площадь</t>
  </si>
  <si>
    <t>8</t>
  </si>
  <si>
    <t>8,1</t>
  </si>
  <si>
    <t>8,2</t>
  </si>
  <si>
    <t>8,3</t>
  </si>
  <si>
    <t>8,4</t>
  </si>
  <si>
    <t>8,5</t>
  </si>
  <si>
    <t>Входная группа</t>
  </si>
  <si>
    <t>9</t>
  </si>
  <si>
    <t>9,1</t>
  </si>
  <si>
    <t>9,2</t>
  </si>
  <si>
    <t>9,3</t>
  </si>
  <si>
    <t>9,4</t>
  </si>
  <si>
    <t>9,5</t>
  </si>
  <si>
    <t>Главная аллея (ул. Лиозновой)</t>
  </si>
  <si>
    <t>10</t>
  </si>
  <si>
    <t>10,1</t>
  </si>
  <si>
    <t>10,2</t>
  </si>
  <si>
    <t>10,3</t>
  </si>
  <si>
    <t>10,4</t>
  </si>
  <si>
    <t>11</t>
  </si>
  <si>
    <t>11,1</t>
  </si>
  <si>
    <t>11,2</t>
  </si>
  <si>
    <t>11,3</t>
  </si>
  <si>
    <t>11,4</t>
  </si>
  <si>
    <t>11,5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</si>
  <si>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</si>
  <si>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</si>
  <si>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</si>
  <si>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</si>
  <si>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</si>
  <si>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</si>
  <si>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</si>
  <si>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</si>
  <si>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</si>
  <si>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</si>
  <si>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</si>
  <si>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</si>
  <si>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</si>
  <si>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</si>
  <si>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</si>
  <si>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</si>
  <si>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</si>
  <si>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</si>
  <si>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</si>
  <si>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</si>
  <si>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</si>
  <si>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</si>
  <si>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</si>
  <si>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</si>
  <si>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</si>
  <si>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</si>
  <si>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</si>
  <si>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</si>
  <si>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</si>
  <si>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</si>
  <si>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</si>
  <si>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</si>
  <si>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</si>
  <si>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</si>
  <si>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</si>
  <si>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</si>
  <si>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</si>
  <si>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</si>
  <si>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</si>
  <si>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</si>
  <si>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</si>
  <si>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</si>
  <si>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</si>
  <si>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</si>
  <si>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</si>
  <si>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</si>
  <si>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</si>
  <si>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</si>
  <si>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</si>
  <si>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</si>
  <si>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</si>
  <si>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</si>
  <si>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</si>
  <si>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</si>
  <si>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и2</t>
  </si>
  <si>
    <t>НДС 20%</t>
  </si>
  <si>
    <t>и3</t>
  </si>
  <si>
    <t>Уровень цен</t>
  </si>
  <si>
    <t>_OBSM_</t>
  </si>
  <si>
    <t>9999990008</t>
  </si>
  <si>
    <t>Трудозатраты рабочих</t>
  </si>
  <si>
    <t>чел.-ч.</t>
  </si>
  <si>
    <t>2.1-18-7</t>
  </si>
  <si>
    <t>ТСН-2001.2. Доп. 68. п.1-18-7 (183001)</t>
  </si>
  <si>
    <t>Автомобили грузовые бортовые, грузоподъемность до 5 т</t>
  </si>
  <si>
    <t>маш.-ч</t>
  </si>
  <si>
    <t>9999990009</t>
  </si>
  <si>
    <t>2.1-4-31</t>
  </si>
  <si>
    <t>ТСН-2001.2. Доп. 68. п.1-4-31 (042903)</t>
  </si>
  <si>
    <t>Лебедки электрические, тяговое усилие до 14,71 кН (1,5 тс)</t>
  </si>
  <si>
    <t>2.1-4-45</t>
  </si>
  <si>
    <t>ТСН-2001.2. Доп. 68. п.1-4-45 (043403)</t>
  </si>
  <si>
    <t>Домкраты гидравлические, грузоподъемность до 100 т</t>
  </si>
  <si>
    <t>1.1-1-491</t>
  </si>
  <si>
    <t>ТСН-2001.1 Доп. 67, Р. 1, о. 1, поз. 491</t>
  </si>
  <si>
    <t>Лак битумный, типа БТ-123</t>
  </si>
  <si>
    <t>т</t>
  </si>
  <si>
    <t>1.1-1-8031</t>
  </si>
  <si>
    <t>ТСН-2001.1 Доп. 66, Р. 1, о. 1, поз. 8031</t>
  </si>
  <si>
    <t>Роль свинцовая, марка С1, толщина от 1 до 1,5 мм</t>
  </si>
  <si>
    <t>кг</t>
  </si>
  <si>
    <t>1.1-1-944</t>
  </si>
  <si>
    <t>ТСН-2001.1 Доп. 67, Р. 1, о. 1, поз. 944</t>
  </si>
  <si>
    <t>Припой оловянно-свинцовый, в прутках, диаметр 8 мм, типа ПОС-30</t>
  </si>
  <si>
    <t>1.1-1-967</t>
  </si>
  <si>
    <t>ТСН-2001.1 Доп. 67, Р. 1, о. 1, поз. 967</t>
  </si>
  <si>
    <t>Проволока стальная низкоуглеродистая общего назначения оцинкованная, диаметр от 1,6 до 3,0 мм</t>
  </si>
  <si>
    <t>1.21-5-1180</t>
  </si>
  <si>
    <t>ТСН-2001.1 Доп. 73, Р. 21, о. 5, поз. 1180</t>
  </si>
  <si>
    <t>Бирка маркировочная для кабелей и проводов, типа У134 У3,5</t>
  </si>
  <si>
    <t>1000 шт.</t>
  </si>
  <si>
    <t>1.21-5-798</t>
  </si>
  <si>
    <t>ТСН-2001.1 Доп. 67, Р. 21, о. 5, поз. 798</t>
  </si>
  <si>
    <t>Лента монтажная, типа ЛМ-5</t>
  </si>
  <si>
    <t>1.21-5-800</t>
  </si>
  <si>
    <t>ТСН-2001.1 Доп. 67, Р. 21, о. 5, поз. 800</t>
  </si>
  <si>
    <t>Кнопка для ленты ЛМ, типа 3,5</t>
  </si>
  <si>
    <t>22.1-4-45</t>
  </si>
  <si>
    <t>СН-2012.22 Выпуск № 5 (в текущих ценах по состоянию на 01.10.2025 г.). 22.1-4-45</t>
  </si>
  <si>
    <t>21.1-10-22</t>
  </si>
  <si>
    <t>СН-2012.21 Выпуск № 5 (в текущих ценах по состоянию на 01.10.2025 г.). 21.1-10-22</t>
  </si>
  <si>
    <t>Проволока стальная низкоуглеродистая общего назначения, диаметр 1,6 - 3,0 мм</t>
  </si>
  <si>
    <t>21.1-15-65</t>
  </si>
  <si>
    <t>СН-2012.21 Выпуск № 5 (в текущих ценах по состоянию на 01.10.2025 г.). 21.1-15-65</t>
  </si>
  <si>
    <t>Роли свинцовые, марка С1, толщина 3 мм</t>
  </si>
  <si>
    <t>21.21-5-2</t>
  </si>
  <si>
    <t>СН-2012.21 Выпуск № 5 (в текущих ценах по состоянию на 01.10.2025 г.). 21.21-5-2</t>
  </si>
  <si>
    <t>Бирки маркировочные для кабелей и проводов, тип У153 У3,5</t>
  </si>
  <si>
    <t>21.21-5-342</t>
  </si>
  <si>
    <t>СН-2012.21 Выпуск № 5 (в текущих ценах по состоянию на 01.10.2025 г.). 21.21-5-342</t>
  </si>
  <si>
    <t>Хомуты (стяжки) кабельные из полиамида, размеры 3,6х200 мм</t>
  </si>
  <si>
    <t>22.1-13-15</t>
  </si>
  <si>
    <t>СН-2012.22 Выпуск № 5 (в текущих ценах по состоянию на 01.10.2025 г.). 22.1-13-15</t>
  </si>
  <si>
    <t>Аппараты сварочные</t>
  </si>
  <si>
    <t>2.1-13-14</t>
  </si>
  <si>
    <t>ТСН-2001.2. Доп. 68. п.1-13-14 (136001)</t>
  </si>
  <si>
    <t>Аппараты сварочные постоянного тока (выпрямители) для ручной дуговой сварки, сварочный ток до 500 А</t>
  </si>
  <si>
    <t>1.1-1-1092</t>
  </si>
  <si>
    <t>ТСН-2001.1 Доп. 48, Р. 1, о. 1, поз. 1092</t>
  </si>
  <si>
    <t>Полоса из стали углеродистой обыкновенного качества, спокойной</t>
  </si>
  <si>
    <t>1.1-1-1669</t>
  </si>
  <si>
    <t>ТСН-2001.1 Доп. 67, Р. 1, о. 1, поз. 1669</t>
  </si>
  <si>
    <t>Электроды, типа Э-42А, диаметр от 4 до 6 мм</t>
  </si>
  <si>
    <t>1.1-1-237</t>
  </si>
  <si>
    <t>ТСН-2001.1 Доп. 67, Р. 1, о. 1, поз. 237</t>
  </si>
  <si>
    <t>Дюбель с патроном</t>
  </si>
  <si>
    <t>3500000000</t>
  </si>
  <si>
    <t>Кабели напряжением до 35 кВ</t>
  </si>
  <si>
    <t>3599190000</t>
  </si>
  <si>
    <t>Оконцеватели (капы) термоусаживаемые</t>
  </si>
  <si>
    <t>1297020000</t>
  </si>
  <si>
    <t>Болты строительные с гайками и шайбами (1297030000, 1610000000, 1620000000, 1680000000)</t>
  </si>
  <si>
    <t>3464450000</t>
  </si>
  <si>
    <t>Розетки штепсельные брызгозащищенные и струезащищенные</t>
  </si>
  <si>
    <t>"СОГЛАСОВАНО"</t>
  </si>
  <si>
    <t>"УТВЕРЖДАЮ"</t>
  </si>
  <si>
    <t>Форма № 1а (глава 1-5)</t>
  </si>
  <si>
    <t>"_____"________________ 2025 г.</t>
  </si>
  <si>
    <t>(локальный сметный расчет)</t>
  </si>
  <si>
    <t>(наименование работ и затрат, наименование объекта)</t>
  </si>
  <si>
    <t>Сметная стоимость</t>
  </si>
  <si>
    <t>тыс.руб</t>
  </si>
  <si>
    <t>Строительные работы</t>
  </si>
  <si>
    <t>Монтажные работы</t>
  </si>
  <si>
    <t>Оборудование</t>
  </si>
  <si>
    <t>Прочие работы</t>
  </si>
  <si>
    <t>Средства на оплату труда</t>
  </si>
  <si>
    <t>№№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</si>
  <si>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</si>
  <si>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</si>
  <si>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</si>
  <si>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</si>
  <si>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</si>
  <si>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</si>
  <si>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</si>
  <si>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Коэфф. пересчета</t>
  </si>
  <si>
    <t>ВСЕГО затрат, руб.</t>
  </si>
  <si>
    <t>Справочно</t>
  </si>
  <si>
    <t>ЗТР, всего чел.-час</t>
  </si>
  <si>
    <t>Ст-ть ед. с начислен.</t>
  </si>
  <si>
    <t>Составлен(а) в уровне текущих (прогнозных) цен на октябрь 2025 года</t>
  </si>
  <si>
    <t>ЗП</t>
  </si>
  <si>
    <t>ЭМ</t>
  </si>
  <si>
    <t>в т.ч. ЗПМ</t>
  </si>
  <si>
    <t>МР</t>
  </si>
  <si>
    <r>
      <t>Кабель ПВС 5х10</t>
    </r>
    <r>
      <rPr>
        <i/>
        <sz val="10"/>
        <rFont val="Arial"/>
        <family val="2"/>
        <charset val="204"/>
      </rPr>
      <t xml:space="preserve">
74,56 = [866,67 / 1,2 /  9,88] +  2% Заг.скл</t>
    </r>
  </si>
  <si>
    <r>
      <t>Кабель ПВС 5х6</t>
    </r>
    <r>
      <rPr>
        <i/>
        <sz val="10"/>
        <rFont val="Arial"/>
        <family val="2"/>
        <charset val="204"/>
      </rPr>
      <t xml:space="preserve">
42,93 = [499,04 / 1,2 /  9,88] +  2% Заг.скл</t>
    </r>
  </si>
  <si>
    <r>
      <t>Кабель ПВС 5х4</t>
    </r>
    <r>
      <rPr>
        <i/>
        <sz val="10"/>
        <rFont val="Arial"/>
        <family val="2"/>
        <charset val="204"/>
      </rPr>
      <t xml:space="preserve">
29,33 = [340,9 / 1,2 /  9,88] +  2% Заг.скл</t>
    </r>
  </si>
  <si>
    <r>
      <t>Кабель ПВС 3х4</t>
    </r>
    <r>
      <rPr>
        <i/>
        <sz val="10"/>
        <rFont val="Arial"/>
        <family val="2"/>
        <charset val="204"/>
      </rPr>
      <t xml:space="preserve">
18,02 = [209,45 / 1,2 /  9,88] +  2% Заг.скл</t>
    </r>
  </si>
  <si>
    <r>
      <t>Кабель ПВС 3х2,5</t>
    </r>
    <r>
      <rPr>
        <i/>
        <sz val="10"/>
        <rFont val="Arial"/>
        <family val="2"/>
        <charset val="204"/>
      </rPr>
      <t xml:space="preserve">
15,15 = [176,02 / 1,2 /  9,88] +  2% Заг.скл</t>
    </r>
  </si>
  <si>
    <t>НР от ЗП</t>
  </si>
  <si>
    <t>%</t>
  </si>
  <si>
    <t>СП от ЗП</t>
  </si>
  <si>
    <t>НР и СП от ЗПМ</t>
  </si>
  <si>
    <t>ЗТР</t>
  </si>
  <si>
    <t>чел-ч</t>
  </si>
  <si>
    <r>
      <t>Розетка наружной установки IP67 125А 3Р+РЕ+N 380В</t>
    </r>
    <r>
      <rPr>
        <i/>
        <sz val="10"/>
        <rFont val="Arial"/>
        <family val="2"/>
        <charset val="204"/>
      </rPr>
      <t xml:space="preserve">
1 466,17 = [17 042,09 / 1,2 /  9,88] +  2% Заг.скл</t>
    </r>
  </si>
  <si>
    <r>
      <t>Розетка наружной установки IP67 63А 3Р+РЕ+N 380В</t>
    </r>
    <r>
      <rPr>
        <i/>
        <sz val="10"/>
        <rFont val="Arial"/>
        <family val="2"/>
        <charset val="204"/>
      </rPr>
      <t xml:space="preserve">
683,86 = [7 948,85 / 1,2 /  9,88] +  2% Заг.скл</t>
    </r>
  </si>
  <si>
    <r>
      <t>Розетка наружной установки IP67 32А 3Р+РЕ+N 380В</t>
    </r>
    <r>
      <rPr>
        <i/>
        <sz val="10"/>
        <rFont val="Arial"/>
        <family val="2"/>
        <charset val="204"/>
      </rPr>
      <t xml:space="preserve">
196,70 = [2 286,28 / 1,2 /  9,88] +  2% Заг.скл</t>
    </r>
  </si>
  <si>
    <r>
      <t>Розетка наружной установки IP44, 2Р-РЕ 32А 220</t>
    </r>
    <r>
      <rPr>
        <i/>
        <sz val="10"/>
        <rFont val="Arial"/>
        <family val="2"/>
        <charset val="204"/>
      </rPr>
      <t xml:space="preserve">
118,98 = [1 383,02 / 1,2 /  9,88] +  2% Заг.скл</t>
    </r>
  </si>
  <si>
    <r>
      <t>Розетка наружной установки с заземлением и крышкой IP54 16А, 220В</t>
    </r>
    <r>
      <rPr>
        <i/>
        <sz val="10"/>
        <rFont val="Arial"/>
        <family val="2"/>
        <charset val="204"/>
      </rPr>
      <t xml:space="preserve">
114,19 = [1 327,31 / 1,2 /  9,88] +  2% Заг.скл</t>
    </r>
  </si>
  <si>
    <t xml:space="preserve">Составил   </t>
  </si>
  <si>
    <t>[должность,подпись(инициалы,фамилия)]</t>
  </si>
  <si>
    <t xml:space="preserve">Проверил   </t>
  </si>
  <si>
    <t>НДС 22%</t>
  </si>
  <si>
    <t>Выполнение работ по модернизации ЩС, РШ сети электроснабжения 0,4 кВ комплекса сооружений Кинопарка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</si>
</sst>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"/>
    <numFmt numFmtId="165" formatCode="#,##0.00;[Red]\-\ #,##0.00"/>
  </numFmts>
  <fonts count="17" x14ac:knownFonts="1">
    <font>
      <sz val="10"/>
      <name val="Arial"/>
      <charset val="204"/>
    </font>
    <font>
      <b/>
      <sz val="10"/>
      <color indexed="12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8" fillId="0" borderId="0" xfId="0" applyFont="1"/>
    <xf numFmtId="0" fontId="9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wrapText="1"/>
    </xf>
    <xf numFmtId="164" fontId="9" fillId="0" borderId="0" xfId="0" applyNumberFormat="1" applyFont="1"/>
    <xf numFmtId="1" fontId="9" fillId="0" borderId="0" xfId="0" applyNumberFormat="1" applyFont="1"/>
    <xf numFmtId="0" fontId="14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14" fillId="0" borderId="0" xfId="0" applyFont="1" applyAlignment="1">
      <alignment horizontal="right" wrapText="1"/>
    </xf>
    <xf numFmtId="0" fontId="9" fillId="0" borderId="0" xfId="0" applyFont="1" applyAlignment="1">
      <alignment horizontal="right" wrapText="1"/>
    </xf>
    <xf numFmtId="165" fontId="9" fillId="0" borderId="0" xfId="0" applyNumberFormat="1" applyFont="1" applyAlignment="1">
      <alignment horizontal="right"/>
    </xf>
    <xf numFmtId="0" fontId="7" fillId="0" borderId="0" xfId="0" applyFont="1" applyAlignment="1">
      <alignment vertical="top" wrapText="1"/>
    </xf>
    <xf numFmtId="165" fontId="14" fillId="0" borderId="0" xfId="0" applyNumberFormat="1" applyFont="1" applyAlignment="1">
      <alignment horizontal="right"/>
    </xf>
    <xf numFmtId="0" fontId="9" fillId="0" borderId="0" xfId="0" quotePrefix="1" applyFont="1" applyAlignment="1">
      <alignment horizontal="right" wrapText="1"/>
    </xf>
    <xf numFmtId="165" fontId="0" fillId="0" borderId="0" xfId="0" applyNumberFormat="1"/>
    <xf numFmtId="0" fontId="0" fillId="0" borderId="6" xfId="0" applyBorder="1"/>
    <xf numFmtId="165" fontId="16" fillId="0" borderId="6" xfId="0" applyNumberFormat="1" applyFont="1" applyBorder="1" applyAlignment="1">
      <alignment horizontal="right"/>
    </xf>
    <xf numFmtId="0" fontId="14" fillId="0" borderId="0" xfId="0" applyFont="1" applyAlignment="1">
      <alignment wrapText="1"/>
    </xf>
    <xf numFmtId="0" fontId="16" fillId="0" borderId="0" xfId="0" applyFont="1"/>
    <xf numFmtId="0" fontId="9" fillId="0" borderId="1" xfId="0" applyFont="1" applyBorder="1"/>
    <xf numFmtId="0" fontId="9" fillId="0" borderId="0" xfId="0" applyFont="1" applyAlignment="1">
      <alignment horizontal="right" vertical="center"/>
    </xf>
    <xf numFmtId="0" fontId="8" fillId="0" borderId="5" xfId="0" applyFont="1" applyBorder="1" applyAlignment="1">
      <alignment horizontal="center"/>
    </xf>
    <xf numFmtId="0" fontId="9" fillId="0" borderId="0" xfId="0" applyFont="1" applyAlignment="1">
      <alignment horizontal="left" wrapText="1"/>
    </xf>
    <xf numFmtId="165" fontId="9" fillId="0" borderId="0" xfId="0" applyNumberFormat="1" applyFont="1" applyAlignment="1">
      <alignment horizontal="right"/>
    </xf>
    <xf numFmtId="165" fontId="16" fillId="0" borderId="6" xfId="0" applyNumberFormat="1" applyFont="1" applyBorder="1" applyAlignment="1">
      <alignment horizontal="right"/>
    </xf>
    <xf numFmtId="165" fontId="16" fillId="0" borderId="0" xfId="0" applyNumberFormat="1" applyFont="1" applyAlignment="1">
      <alignment horizontal="right"/>
    </xf>
    <xf numFmtId="0" fontId="16" fillId="0" borderId="0" xfId="0" applyFont="1" applyAlignment="1">
      <alignment horizontal="right"/>
    </xf>
    <xf numFmtId="0" fontId="16" fillId="0" borderId="0" xfId="0" applyFont="1" applyAlignment="1">
      <alignment horizontal="left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1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13" fillId="0" borderId="0" xfId="0" applyFont="1" applyAlignment="1">
      <alignment horizontal="center" wrapText="1"/>
    </xf>
    <xf numFmtId="0" fontId="11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843280</xdr:colOff>
      <xdr:row>221</xdr:row>
      <xdr:rowOff>170180</xdr:rowOff>
    </xdr:from>
    <xdr:to>
      <xdr:col>4</xdr:col>
      <xdr:colOff>556260</xdr:colOff>
      <xdr:row>226</xdr:row>
      <xdr:rowOff>149860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94DE43C9-012E-4869-A120-FCEED9DC1DA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2000" y="62814200"/>
          <a:ext cx="3302000" cy="825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2"/>
  <sheetViews>
    <sheetView tabSelected="1" zoomScaleNormal="100" workbookViewId="0">
      <selection activeCell="A15" sqref="A15:K15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6" width="11.7109375" customWidth="1"/>
    <col min="7" max="11" width="12.7109375" customWidth="1"/>
    <col min="15" max="36" width="0" hidden="1" customWidth="1"/>
  </cols>
  <sheetData>
    <row r="1" spans="1:11" x14ac:dyDescent="0.2">
      <c r="A1" s="7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1" ht="14.25" x14ac:dyDescent="0.2">
      <c r="A2" s="8"/>
      <c r="B2" s="8"/>
      <c r="C2" s="8"/>
      <c r="D2" s="8"/>
      <c r="E2" s="8"/>
      <c r="F2" s="8"/>
      <c r="G2" s="8"/>
      <c r="H2" s="8"/>
      <c r="I2" s="8"/>
      <c r="J2" s="42" t="s">
        <v>269</v>
      </c>
      <c r="K2" s="42"/>
    </row>
    <row r="3" spans="1:11" ht="16.5" x14ac:dyDescent="0.25">
      <c r="A3" s="10"/>
      <c r="B3" s="47" t="s">
        <v>267</v>
      </c>
      <c r="C3" s="47"/>
      <c r="D3" s="47"/>
      <c r="E3" s="47"/>
      <c r="F3" s="9"/>
      <c r="G3" s="47" t="s">
        <v>268</v>
      </c>
      <c r="H3" s="47"/>
      <c r="I3" s="47"/>
      <c r="J3" s="47"/>
      <c r="K3" s="47"/>
    </row>
    <row r="4" spans="1:11" ht="14.25" x14ac:dyDescent="0.2">
      <c r="A4" s="9"/>
      <c r="B4" s="41"/>
      <c r="C4" s="41"/>
      <c r="D4" s="41"/>
      <c r="E4" s="41"/>
      <c r="F4" s="9"/>
      <c r="G4" s="41"/>
      <c r="H4" s="41"/>
      <c r="I4" s="41"/>
      <c r="J4" s="41"/>
      <c r="K4" s="41"/>
    </row>
    <row r="5" spans="1:11" ht="14.25" x14ac:dyDescent="0.2">
      <c r="A5" s="9"/>
      <c r="B5" s="9"/>
      <c r="C5" s="11"/>
      <c r="D5" s="11"/>
      <c r="E5" s="11"/>
      <c r="F5" s="9"/>
      <c r="G5" s="11"/>
      <c r="H5" s="11"/>
      <c r="I5" s="11"/>
      <c r="J5" s="11"/>
      <c r="K5" s="11"/>
    </row>
    <row r="6" spans="1:11" ht="14.25" x14ac:dyDescent="0.2">
      <c r="A6" s="11"/>
      <c r="B6" s="41" t="str">
        <f>CONCATENATE("______________________ ", IF(Source!AL12&lt;&gt;"", Source!AL12, ""))</f>
        <v xml:space="preserve">______________________ </v>
      </c>
      <c r="C6" s="41"/>
      <c r="D6" s="41"/>
      <c r="E6" s="41"/>
      <c r="F6" s="9"/>
      <c r="G6" s="41" t="str">
        <f>CONCATENATE("______________________ ", IF(Source!AH12&lt;&gt;"", Source!AH12, ""))</f>
        <v xml:space="preserve">______________________ </v>
      </c>
      <c r="H6" s="41"/>
      <c r="I6" s="41"/>
      <c r="J6" s="41"/>
      <c r="K6" s="41"/>
    </row>
    <row r="7" spans="1:11" ht="14.25" x14ac:dyDescent="0.2">
      <c r="A7" s="12"/>
      <c r="B7" s="32" t="s">
        <v>270</v>
      </c>
      <c r="C7" s="32"/>
      <c r="D7" s="32"/>
      <c r="E7" s="32"/>
      <c r="F7" s="9"/>
      <c r="G7" s="32" t="s">
        <v>270</v>
      </c>
      <c r="H7" s="32"/>
      <c r="I7" s="32"/>
      <c r="J7" s="32"/>
      <c r="K7" s="32"/>
    </row>
    <row r="9" spans="1:11" ht="14.25" x14ac:dyDescent="0.2">
      <c r="A9" s="9"/>
      <c r="B9" s="9"/>
      <c r="C9" s="9"/>
      <c r="D9" s="9"/>
      <c r="E9" s="9"/>
      <c r="F9" s="9"/>
      <c r="G9" s="9"/>
      <c r="H9" s="9"/>
      <c r="I9" s="9"/>
      <c r="J9" s="9"/>
      <c r="K9" s="9"/>
    </row>
    <row r="10" spans="1:11" ht="15.75" x14ac:dyDescent="0.25">
      <c r="A10" s="43" t="str">
        <f>CONCATENATE( "ЛОКАЛЬНАЯ СМЕТА № ",IF(Source!F12&lt;&gt;"Новый объект", Source!F12, ""))</f>
        <v xml:space="preserve">ЛОКАЛЬНАЯ СМЕТА № 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</row>
    <row r="11" spans="1:11" x14ac:dyDescent="0.2">
      <c r="A11" s="45" t="s">
        <v>271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</row>
    <row r="12" spans="1:11" ht="14.25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1" ht="18" hidden="1" x14ac:dyDescent="0.25">
      <c r="A13" s="46"/>
      <c r="B13" s="46"/>
      <c r="C13" s="46"/>
      <c r="D13" s="46"/>
      <c r="E13" s="46"/>
      <c r="F13" s="46"/>
      <c r="G13" s="46"/>
      <c r="H13" s="46"/>
      <c r="I13" s="46"/>
      <c r="J13" s="46"/>
      <c r="K13" s="46"/>
    </row>
    <row r="14" spans="1:11" ht="14.25" hidden="1" x14ac:dyDescent="0.2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</row>
    <row r="15" spans="1:11" ht="24" customHeight="1" x14ac:dyDescent="0.2">
      <c r="A15" s="48" t="s">
        <v>318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</row>
    <row r="16" spans="1:11" x14ac:dyDescent="0.2">
      <c r="A16" s="45" t="s">
        <v>272</v>
      </c>
      <c r="B16" s="49"/>
      <c r="C16" s="49"/>
      <c r="D16" s="49"/>
      <c r="E16" s="49"/>
      <c r="F16" s="49"/>
      <c r="G16" s="49"/>
      <c r="H16" s="49"/>
      <c r="I16" s="49"/>
      <c r="J16" s="49"/>
      <c r="K16" s="49"/>
    </row>
    <row r="17" spans="1:11" ht="14.25" x14ac:dyDescent="0.2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</row>
    <row r="18" spans="1:11" ht="14.25" x14ac:dyDescent="0.2">
      <c r="A18" s="32" t="str">
        <f>CONCATENATE( "Основание: чертежи № ", Source!J12)</f>
        <v xml:space="preserve">Основание: чертежи № 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</row>
    <row r="19" spans="1:11" ht="14.25" x14ac:dyDescent="0.2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</row>
    <row r="20" spans="1:11" ht="14.25" x14ac:dyDescent="0.2">
      <c r="A20" s="9"/>
      <c r="B20" s="9"/>
      <c r="C20" s="9"/>
      <c r="D20" s="9"/>
      <c r="E20" s="9"/>
      <c r="F20" s="41" t="s">
        <v>273</v>
      </c>
      <c r="G20" s="41"/>
      <c r="H20" s="41"/>
      <c r="I20" s="33">
        <f>I21+I22+I23+I24</f>
        <v>2912.0600000000004</v>
      </c>
      <c r="J20" s="42"/>
      <c r="K20" s="9" t="s">
        <v>274</v>
      </c>
    </row>
    <row r="21" spans="1:11" ht="14.25" hidden="1" x14ac:dyDescent="0.2">
      <c r="A21" s="9"/>
      <c r="B21" s="9"/>
      <c r="C21" s="9"/>
      <c r="D21" s="9"/>
      <c r="E21" s="9"/>
      <c r="F21" s="41" t="s">
        <v>275</v>
      </c>
      <c r="G21" s="41"/>
      <c r="H21" s="41"/>
      <c r="I21" s="33">
        <f>ROUND((Source!F208)/1000, 2)</f>
        <v>2281.0500000000002</v>
      </c>
      <c r="J21" s="42"/>
      <c r="K21" s="9" t="s">
        <v>274</v>
      </c>
    </row>
    <row r="22" spans="1:11" ht="14.25" hidden="1" x14ac:dyDescent="0.2">
      <c r="A22" s="9"/>
      <c r="B22" s="9"/>
      <c r="C22" s="9"/>
      <c r="D22" s="9"/>
      <c r="E22" s="9"/>
      <c r="F22" s="41" t="s">
        <v>276</v>
      </c>
      <c r="G22" s="41"/>
      <c r="H22" s="41"/>
      <c r="I22" s="33">
        <f>ROUND((Source!F209)/1000, 2)</f>
        <v>0</v>
      </c>
      <c r="J22" s="42"/>
      <c r="K22" s="9" t="s">
        <v>274</v>
      </c>
    </row>
    <row r="23" spans="1:11" ht="14.25" hidden="1" x14ac:dyDescent="0.2">
      <c r="A23" s="9"/>
      <c r="B23" s="9"/>
      <c r="C23" s="9"/>
      <c r="D23" s="9"/>
      <c r="E23" s="9"/>
      <c r="F23" s="41" t="s">
        <v>277</v>
      </c>
      <c r="G23" s="41"/>
      <c r="H23" s="41"/>
      <c r="I23" s="33">
        <f>ROUND((Source!F200)/1000, 2)</f>
        <v>0</v>
      </c>
      <c r="J23" s="42"/>
      <c r="K23" s="9" t="s">
        <v>274</v>
      </c>
    </row>
    <row r="24" spans="1:11" ht="14.25" hidden="1" x14ac:dyDescent="0.2">
      <c r="A24" s="9"/>
      <c r="B24" s="9"/>
      <c r="C24" s="9"/>
      <c r="D24" s="9"/>
      <c r="E24" s="9"/>
      <c r="F24" s="41" t="s">
        <v>278</v>
      </c>
      <c r="G24" s="41"/>
      <c r="H24" s="41"/>
      <c r="I24" s="33">
        <f>ROUND((Source!F210+Source!F211)/1000, 2)</f>
        <v>631.01</v>
      </c>
      <c r="J24" s="42"/>
      <c r="K24" s="9" t="s">
        <v>274</v>
      </c>
    </row>
    <row r="25" spans="1:11" ht="14.25" x14ac:dyDescent="0.2">
      <c r="A25" s="9"/>
      <c r="B25" s="9"/>
      <c r="C25" s="9"/>
      <c r="D25" s="9"/>
      <c r="E25" s="9"/>
      <c r="F25" s="41" t="s">
        <v>279</v>
      </c>
      <c r="G25" s="41"/>
      <c r="H25" s="41"/>
      <c r="I25" s="33">
        <f>(Source!F206+ Source!F205)/1000</f>
        <v>342.53709999999995</v>
      </c>
      <c r="J25" s="42"/>
      <c r="K25" s="9" t="s">
        <v>274</v>
      </c>
    </row>
    <row r="26" spans="1:11" ht="14.25" x14ac:dyDescent="0.2">
      <c r="A26" s="9" t="s">
        <v>293</v>
      </c>
      <c r="B26" s="9"/>
      <c r="C26" s="9"/>
      <c r="D26" s="13"/>
      <c r="E26" s="14"/>
      <c r="F26" s="9"/>
      <c r="G26" s="9"/>
      <c r="H26" s="9"/>
      <c r="I26" s="9"/>
      <c r="J26" s="9"/>
      <c r="K26" s="9"/>
    </row>
    <row r="27" spans="1:11" ht="14.25" x14ac:dyDescent="0.2">
      <c r="A27" s="38" t="s">
        <v>280</v>
      </c>
      <c r="B27" s="38" t="s">
        <v>281</v>
      </c>
      <c r="C27" s="38" t="s">
        <v>282</v>
      </c>
      <c r="D27" s="38" t="s">
        <v>283</v>
      </c>
      <c r="E27" s="38" t="s">
        <v>284</v>
      </c>
      <c r="F27" s="38" t="s">
        <v>285</v>
      </c>
      <c r="G27" s="38" t="s">
        <v>286</v>
      </c>
      <c r="H27" s="38" t="s">
        <v>287</v>
      </c>
      <c r="I27" s="38" t="s">
        <v>288</v>
      </c>
      <c r="J27" s="38" t="s">
        <v>289</v>
      </c>
      <c r="K27" s="15" t="s">
        <v>290</v>
      </c>
    </row>
    <row r="28" spans="1:11" ht="28.5" x14ac:dyDescent="0.2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16" t="s">
        <v>291</v>
      </c>
    </row>
    <row r="29" spans="1:11" ht="28.5" x14ac:dyDescent="0.2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16" t="s">
        <v>292</v>
      </c>
    </row>
    <row r="30" spans="1:11" ht="14.25" x14ac:dyDescent="0.2">
      <c r="A30" s="16">
        <v>1</v>
      </c>
      <c r="B30" s="16">
        <v>2</v>
      </c>
      <c r="C30" s="16">
        <v>3</v>
      </c>
      <c r="D30" s="16">
        <v>4</v>
      </c>
      <c r="E30" s="16">
        <v>5</v>
      </c>
      <c r="F30" s="16">
        <v>6</v>
      </c>
      <c r="G30" s="16">
        <v>7</v>
      </c>
      <c r="H30" s="16">
        <v>8</v>
      </c>
      <c r="I30" s="16">
        <v>9</v>
      </c>
      <c r="J30" s="16">
        <v>10</v>
      </c>
      <c r="K30" s="16">
        <v>11</v>
      </c>
    </row>
    <row r="32" spans="1:11" ht="16.5" x14ac:dyDescent="0.25">
      <c r="A32" s="40" t="str">
        <f>CONCATENATE("Локальная смета: ",IF(Source!G20&lt;&gt;"Новая локальная смета", Source!G20, ""))</f>
        <v xml:space="preserve">Локальная смета: </v>
      </c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22" ht="57" x14ac:dyDescent="0.2">
      <c r="A33" s="17">
        <v>1</v>
      </c>
      <c r="B33" s="17" t="str">
        <f>Source!F30</f>
        <v>2.9-3103-80-1/1</v>
      </c>
      <c r="C33" s="17" t="str">
        <f>Source!G30</f>
        <v>Прокладка кабелей до 35 кВ в проложенных трубах, блоках и коробах, масса 1 м кабеля до 1 кг (ВБШв, ВБбШв, 2х10 мм2)</v>
      </c>
      <c r="D33" s="18" t="str">
        <f>Source!H30</f>
        <v>100 м</v>
      </c>
      <c r="E33" s="8">
        <f>Source!I30</f>
        <v>10.28</v>
      </c>
      <c r="F33" s="20"/>
      <c r="G33" s="19"/>
      <c r="H33" s="8"/>
      <c r="I33" s="8"/>
      <c r="J33" s="20"/>
      <c r="K33" s="20"/>
      <c r="Q33">
        <f>ROUND((Source!BZ30/100)*ROUND((Source!AF30*Source!AV30)*Source!I30, 2), 2)</f>
        <v>52695.8</v>
      </c>
      <c r="R33">
        <f>Source!X30</f>
        <v>52695.8</v>
      </c>
      <c r="S33">
        <f>ROUND((Source!CA30/100)*ROUND((Source!AF30*Source!AV30)*Source!I30, 2), 2)</f>
        <v>7527.97</v>
      </c>
      <c r="T33">
        <f>Source!Y30</f>
        <v>7527.97</v>
      </c>
      <c r="U33">
        <f>ROUND((175/100)*ROUND((Source!AE30*Source!AV30)*Source!I30, 2), 2)</f>
        <v>3.41</v>
      </c>
      <c r="V33">
        <f>ROUND((108/100)*ROUND(Source!CS30*Source!I30, 2), 2)</f>
        <v>2.11</v>
      </c>
    </row>
    <row r="34" spans="1:22" x14ac:dyDescent="0.2">
      <c r="C34" s="21" t="str">
        <f>"Объем: "&amp;Source!I30&amp;"=1028/"&amp;"100"</f>
        <v>Объем: 10,28=1028/100</v>
      </c>
    </row>
    <row r="35" spans="1:22" ht="14.25" x14ac:dyDescent="0.2">
      <c r="A35" s="17"/>
      <c r="B35" s="17"/>
      <c r="C35" s="17" t="s">
        <v>294</v>
      </c>
      <c r="D35" s="18"/>
      <c r="E35" s="8"/>
      <c r="F35" s="20">
        <f>Source!AO30</f>
        <v>7322.93</v>
      </c>
      <c r="G35" s="19" t="str">
        <f>Source!DG30</f>
        <v/>
      </c>
      <c r="H35" s="8">
        <f>Source!AV30</f>
        <v>1</v>
      </c>
      <c r="I35" s="8">
        <f>IF(Source!BA30&lt;&gt; 0, Source!BA30, 1)</f>
        <v>1</v>
      </c>
      <c r="J35" s="20">
        <f>Source!S30</f>
        <v>75279.72</v>
      </c>
      <c r="K35" s="20"/>
    </row>
    <row r="36" spans="1:22" ht="14.25" x14ac:dyDescent="0.2">
      <c r="A36" s="17"/>
      <c r="B36" s="17"/>
      <c r="C36" s="17" t="s">
        <v>295</v>
      </c>
      <c r="D36" s="18"/>
      <c r="E36" s="8"/>
      <c r="F36" s="20">
        <f>Source!AM30</f>
        <v>23.49</v>
      </c>
      <c r="G36" s="19" t="str">
        <f>Source!DE30</f>
        <v/>
      </c>
      <c r="H36" s="8">
        <f>Source!AV30</f>
        <v>1</v>
      </c>
      <c r="I36" s="8">
        <f>IF(Source!BB30&lt;&gt; 0, Source!BB30, 1)</f>
        <v>1</v>
      </c>
      <c r="J36" s="20">
        <f>Source!Q30</f>
        <v>241.48</v>
      </c>
      <c r="K36" s="20"/>
    </row>
    <row r="37" spans="1:22" ht="14.25" x14ac:dyDescent="0.2">
      <c r="A37" s="17"/>
      <c r="B37" s="17"/>
      <c r="C37" s="17" t="s">
        <v>296</v>
      </c>
      <c r="D37" s="18"/>
      <c r="E37" s="8"/>
      <c r="F37" s="20">
        <f>Source!AN30</f>
        <v>0.19</v>
      </c>
      <c r="G37" s="19" t="str">
        <f>Source!DF30</f>
        <v/>
      </c>
      <c r="H37" s="8">
        <f>Source!AV30</f>
        <v>1</v>
      </c>
      <c r="I37" s="8">
        <f>IF(Source!BS30&lt;&gt; 0, Source!BS30, 1)</f>
        <v>1</v>
      </c>
      <c r="J37" s="22">
        <f>Source!R30</f>
        <v>1.95</v>
      </c>
      <c r="K37" s="20"/>
    </row>
    <row r="38" spans="1:22" ht="14.25" x14ac:dyDescent="0.2">
      <c r="A38" s="17"/>
      <c r="B38" s="17"/>
      <c r="C38" s="17" t="s">
        <v>297</v>
      </c>
      <c r="D38" s="18"/>
      <c r="E38" s="8"/>
      <c r="F38" s="20">
        <f>Source!AL30</f>
        <v>33336.31</v>
      </c>
      <c r="G38" s="19" t="str">
        <f>Source!DD30</f>
        <v/>
      </c>
      <c r="H38" s="8">
        <f>Source!AW30</f>
        <v>1</v>
      </c>
      <c r="I38" s="8">
        <f>IF(Source!BC30&lt;&gt; 0, Source!BC30, 1)</f>
        <v>1</v>
      </c>
      <c r="J38" s="20">
        <f>Source!P30</f>
        <v>342697.27</v>
      </c>
      <c r="K38" s="20"/>
    </row>
    <row r="39" spans="1:22" ht="85.5" x14ac:dyDescent="0.2">
      <c r="A39" s="17" t="s">
        <v>38</v>
      </c>
      <c r="B39" s="17" t="str">
        <f>Source!F31</f>
        <v>21.23-8-6</v>
      </c>
      <c r="C39" s="17" t="str">
        <f>Source!G31</f>
        <v>Кабели с поливинилхлоридной изоляцией, бронированные стальными лентами, в шланге из поливинилхлоридного пластиката, напряжение 660 В, марка ВБШв, ВБбШв, число жил и сечение 2х10 мм2</v>
      </c>
      <c r="D39" s="18" t="str">
        <f>Source!H31</f>
        <v>км</v>
      </c>
      <c r="E39" s="8">
        <f>Source!I31</f>
        <v>-1.0485599999999999</v>
      </c>
      <c r="F39" s="20">
        <f>Source!AK31</f>
        <v>324244.34000000003</v>
      </c>
      <c r="G39" s="23" t="s">
        <v>3</v>
      </c>
      <c r="H39" s="8">
        <f>Source!AW31</f>
        <v>1</v>
      </c>
      <c r="I39" s="8">
        <f>IF(Source!BC31&lt;&gt; 0, Source!BC31, 1)</f>
        <v>1</v>
      </c>
      <c r="J39" s="20">
        <f>Source!O31</f>
        <v>-339989.65</v>
      </c>
      <c r="K39" s="20"/>
      <c r="Q39">
        <f>ROUND((Source!BZ31/100)*ROUND((Source!AF31*Source!AV31)*Source!I31, 2), 2)</f>
        <v>0</v>
      </c>
      <c r="R39">
        <f>Source!X31</f>
        <v>0</v>
      </c>
      <c r="S39">
        <f>ROUND((Source!CA31/100)*ROUND((Source!AF31*Source!AV31)*Source!I31, 2), 2)</f>
        <v>0</v>
      </c>
      <c r="T39">
        <f>Source!Y31</f>
        <v>0</v>
      </c>
      <c r="U39">
        <f>ROUND((175/100)*ROUND((Source!AE31*Source!AV31)*Source!I31, 2), 2)</f>
        <v>0</v>
      </c>
      <c r="V39">
        <f>ROUND((108/100)*ROUND(Source!CS31*Source!I31, 2), 2)</f>
        <v>0</v>
      </c>
    </row>
    <row r="40" spans="1:22" ht="42.75" x14ac:dyDescent="0.2">
      <c r="A40" s="17" t="s">
        <v>43</v>
      </c>
      <c r="B40" s="17" t="str">
        <f>Source!F32</f>
        <v>Цена поставщика</v>
      </c>
      <c r="C40" s="17" t="s">
        <v>298</v>
      </c>
      <c r="D40" s="18" t="str">
        <f>Source!H32</f>
        <v>м</v>
      </c>
      <c r="E40" s="8">
        <f>Source!I32</f>
        <v>132</v>
      </c>
      <c r="F40" s="20">
        <f>Source!AK32</f>
        <v>74.559999999999988</v>
      </c>
      <c r="G40" s="23" t="s">
        <v>3</v>
      </c>
      <c r="H40" s="8">
        <f>Source!AW32</f>
        <v>1</v>
      </c>
      <c r="I40" s="8">
        <f>IF(Source!BC32&lt;&gt; 0, Source!BC32, 1)</f>
        <v>9.8800000000000008</v>
      </c>
      <c r="J40" s="20">
        <f>Source!O32</f>
        <v>97238.17</v>
      </c>
      <c r="K40" s="20"/>
      <c r="Q40">
        <f>ROUND((Source!BZ32/100)*ROUND(Source!AF32*Source!I32, 2), 2)</f>
        <v>0</v>
      </c>
      <c r="R40">
        <f>Source!X32</f>
        <v>0</v>
      </c>
      <c r="S40">
        <f>ROUND((Source!CA32/100)*ROUND(Source!AF32*Source!I32, 2), 2)</f>
        <v>0</v>
      </c>
      <c r="T40">
        <f>Source!Y32</f>
        <v>0</v>
      </c>
      <c r="U40">
        <f>ROUND((175/100)*ROUND(Source!AE32*Source!I32, 2), 2)</f>
        <v>0</v>
      </c>
      <c r="V40">
        <f>ROUND((108/100)*ROUND(Source!CS32*Source!I32, 2), 2)</f>
        <v>0</v>
      </c>
    </row>
    <row r="41" spans="1:22" ht="42.75" x14ac:dyDescent="0.2">
      <c r="A41" s="17" t="s">
        <v>44</v>
      </c>
      <c r="B41" s="17" t="str">
        <f>Source!F33</f>
        <v>Цена поставщика</v>
      </c>
      <c r="C41" s="17" t="s">
        <v>299</v>
      </c>
      <c r="D41" s="18" t="str">
        <f>Source!H33</f>
        <v>м</v>
      </c>
      <c r="E41" s="8">
        <f>Source!I33</f>
        <v>132</v>
      </c>
      <c r="F41" s="20">
        <f>Source!AK33</f>
        <v>42.930000000000007</v>
      </c>
      <c r="G41" s="23" t="s">
        <v>3</v>
      </c>
      <c r="H41" s="8">
        <f>Source!AW33</f>
        <v>1</v>
      </c>
      <c r="I41" s="8">
        <f>IF(Source!BC33&lt;&gt; 0, Source!BC33, 1)</f>
        <v>9.8800000000000008</v>
      </c>
      <c r="J41" s="20">
        <f>Source!O33</f>
        <v>55987.59</v>
      </c>
      <c r="K41" s="20"/>
      <c r="Q41">
        <f>ROUND((Source!BZ33/100)*ROUND(Source!AF33*Source!I33, 2), 2)</f>
        <v>0</v>
      </c>
      <c r="R41">
        <f>Source!X33</f>
        <v>0</v>
      </c>
      <c r="S41">
        <f>ROUND((Source!CA33/100)*ROUND(Source!AF33*Source!I33, 2), 2)</f>
        <v>0</v>
      </c>
      <c r="T41">
        <f>Source!Y33</f>
        <v>0</v>
      </c>
      <c r="U41">
        <f>ROUND((175/100)*ROUND(Source!AE33*Source!I33, 2), 2)</f>
        <v>0</v>
      </c>
      <c r="V41">
        <f>ROUND((108/100)*ROUND(Source!CS33*Source!I33, 2), 2)</f>
        <v>0</v>
      </c>
    </row>
    <row r="42" spans="1:22" ht="42.75" x14ac:dyDescent="0.2">
      <c r="A42" s="17" t="s">
        <v>45</v>
      </c>
      <c r="B42" s="17" t="str">
        <f>Source!F34</f>
        <v>Цена поставщика</v>
      </c>
      <c r="C42" s="17" t="s">
        <v>300</v>
      </c>
      <c r="D42" s="18" t="str">
        <f>Source!H34</f>
        <v>м</v>
      </c>
      <c r="E42" s="8">
        <f>Source!I34</f>
        <v>300</v>
      </c>
      <c r="F42" s="20">
        <f>Source!AK34</f>
        <v>29.33</v>
      </c>
      <c r="G42" s="23" t="s">
        <v>3</v>
      </c>
      <c r="H42" s="8">
        <f>Source!AW34</f>
        <v>1</v>
      </c>
      <c r="I42" s="8">
        <f>IF(Source!BC34&lt;&gt; 0, Source!BC34, 1)</f>
        <v>9.8800000000000008</v>
      </c>
      <c r="J42" s="20">
        <f>Source!O34</f>
        <v>86934.12</v>
      </c>
      <c r="K42" s="20"/>
      <c r="Q42">
        <f>ROUND((Source!BZ34/100)*ROUND(Source!AF34*Source!I34, 2), 2)</f>
        <v>0</v>
      </c>
      <c r="R42">
        <f>Source!X34</f>
        <v>0</v>
      </c>
      <c r="S42">
        <f>ROUND((Source!CA34/100)*ROUND(Source!AF34*Source!I34, 2), 2)</f>
        <v>0</v>
      </c>
      <c r="T42">
        <f>Source!Y34</f>
        <v>0</v>
      </c>
      <c r="U42">
        <f>ROUND((175/100)*ROUND(Source!AE34*Source!I34, 2), 2)</f>
        <v>0</v>
      </c>
      <c r="V42">
        <f>ROUND((108/100)*ROUND(Source!CS34*Source!I34, 2), 2)</f>
        <v>0</v>
      </c>
    </row>
    <row r="43" spans="1:22" ht="42.75" x14ac:dyDescent="0.2">
      <c r="A43" s="17" t="s">
        <v>46</v>
      </c>
      <c r="B43" s="17" t="str">
        <f>Source!F35</f>
        <v>Цена поставщика</v>
      </c>
      <c r="C43" s="17" t="s">
        <v>301</v>
      </c>
      <c r="D43" s="18" t="str">
        <f>Source!H35</f>
        <v>м</v>
      </c>
      <c r="E43" s="8">
        <f>Source!I35</f>
        <v>164</v>
      </c>
      <c r="F43" s="20">
        <f>Source!AK35</f>
        <v>18.020000000000003</v>
      </c>
      <c r="G43" s="23" t="s">
        <v>3</v>
      </c>
      <c r="H43" s="8">
        <f>Source!AW35</f>
        <v>1</v>
      </c>
      <c r="I43" s="8">
        <f>IF(Source!BC35&lt;&gt; 0, Source!BC35, 1)</f>
        <v>9.8800000000000008</v>
      </c>
      <c r="J43" s="20">
        <f>Source!O35</f>
        <v>29198.17</v>
      </c>
      <c r="K43" s="20"/>
      <c r="Q43">
        <f>ROUND((Source!BZ35/100)*ROUND(Source!AF35*Source!I35, 2), 2)</f>
        <v>0</v>
      </c>
      <c r="R43">
        <f>Source!X35</f>
        <v>0</v>
      </c>
      <c r="S43">
        <f>ROUND((Source!CA35/100)*ROUND(Source!AF35*Source!I35, 2), 2)</f>
        <v>0</v>
      </c>
      <c r="T43">
        <f>Source!Y35</f>
        <v>0</v>
      </c>
      <c r="U43">
        <f>ROUND((175/100)*ROUND(Source!AE35*Source!I35, 2), 2)</f>
        <v>0</v>
      </c>
      <c r="V43">
        <f>ROUND((108/100)*ROUND(Source!CS35*Source!I35, 2), 2)</f>
        <v>0</v>
      </c>
    </row>
    <row r="44" spans="1:22" ht="42.75" x14ac:dyDescent="0.2">
      <c r="A44" s="17" t="s">
        <v>47</v>
      </c>
      <c r="B44" s="17" t="str">
        <f>Source!F36</f>
        <v>Цена поставщика</v>
      </c>
      <c r="C44" s="17" t="s">
        <v>302</v>
      </c>
      <c r="D44" s="18" t="str">
        <f>Source!H36</f>
        <v>м</v>
      </c>
      <c r="E44" s="8">
        <f>Source!I36</f>
        <v>300</v>
      </c>
      <c r="F44" s="20">
        <f>Source!AK36</f>
        <v>15.15</v>
      </c>
      <c r="G44" s="23" t="s">
        <v>3</v>
      </c>
      <c r="H44" s="8">
        <f>Source!AW36</f>
        <v>1</v>
      </c>
      <c r="I44" s="8">
        <f>IF(Source!BC36&lt;&gt; 0, Source!BC36, 1)</f>
        <v>9.8800000000000008</v>
      </c>
      <c r="J44" s="20">
        <f>Source!O36</f>
        <v>44904.6</v>
      </c>
      <c r="K44" s="20"/>
      <c r="Q44">
        <f>ROUND((Source!BZ36/100)*ROUND(Source!AF36*Source!I36, 2), 2)</f>
        <v>0</v>
      </c>
      <c r="R44">
        <f>Source!X36</f>
        <v>0</v>
      </c>
      <c r="S44">
        <f>ROUND((Source!CA36/100)*ROUND(Source!AF36*Source!I36, 2), 2)</f>
        <v>0</v>
      </c>
      <c r="T44">
        <f>Source!Y36</f>
        <v>0</v>
      </c>
      <c r="U44">
        <f>ROUND((175/100)*ROUND(Source!AE36*Source!I36, 2), 2)</f>
        <v>0</v>
      </c>
      <c r="V44">
        <f>ROUND((108/100)*ROUND(Source!CS36*Source!I36, 2), 2)</f>
        <v>0</v>
      </c>
    </row>
    <row r="45" spans="1:22" ht="14.25" x14ac:dyDescent="0.2">
      <c r="A45" s="17"/>
      <c r="B45" s="17"/>
      <c r="C45" s="17" t="s">
        <v>303</v>
      </c>
      <c r="D45" s="18" t="s">
        <v>304</v>
      </c>
      <c r="E45" s="8">
        <f>Source!AT30</f>
        <v>70</v>
      </c>
      <c r="F45" s="20"/>
      <c r="G45" s="19"/>
      <c r="H45" s="8"/>
      <c r="I45" s="8"/>
      <c r="J45" s="20">
        <f>SUM(R33:R44)</f>
        <v>52695.8</v>
      </c>
      <c r="K45" s="20"/>
    </row>
    <row r="46" spans="1:22" ht="14.25" x14ac:dyDescent="0.2">
      <c r="A46" s="17"/>
      <c r="B46" s="17"/>
      <c r="C46" s="17" t="s">
        <v>305</v>
      </c>
      <c r="D46" s="18" t="s">
        <v>304</v>
      </c>
      <c r="E46" s="8">
        <f>Source!AU30</f>
        <v>10</v>
      </c>
      <c r="F46" s="20"/>
      <c r="G46" s="19"/>
      <c r="H46" s="8"/>
      <c r="I46" s="8"/>
      <c r="J46" s="20">
        <f>SUM(T33:T45)</f>
        <v>7527.97</v>
      </c>
      <c r="K46" s="20"/>
    </row>
    <row r="47" spans="1:22" ht="14.25" x14ac:dyDescent="0.2">
      <c r="A47" s="17"/>
      <c r="B47" s="17"/>
      <c r="C47" s="17" t="s">
        <v>306</v>
      </c>
      <c r="D47" s="18" t="s">
        <v>304</v>
      </c>
      <c r="E47" s="8">
        <f>108</f>
        <v>108</v>
      </c>
      <c r="F47" s="20"/>
      <c r="G47" s="19"/>
      <c r="H47" s="8"/>
      <c r="I47" s="8"/>
      <c r="J47" s="20">
        <f>SUM(V33:V46)</f>
        <v>2.11</v>
      </c>
      <c r="K47" s="20"/>
    </row>
    <row r="48" spans="1:22" ht="14.25" x14ac:dyDescent="0.2">
      <c r="A48" s="17"/>
      <c r="B48" s="17"/>
      <c r="C48" s="17" t="s">
        <v>307</v>
      </c>
      <c r="D48" s="18" t="s">
        <v>308</v>
      </c>
      <c r="E48" s="8">
        <f>Source!AQ30</f>
        <v>12.3</v>
      </c>
      <c r="F48" s="20"/>
      <c r="G48" s="19" t="str">
        <f>Source!DI30</f>
        <v/>
      </c>
      <c r="H48" s="8">
        <f>Source!AV30</f>
        <v>1</v>
      </c>
      <c r="I48" s="8"/>
      <c r="J48" s="20"/>
      <c r="K48" s="20">
        <f>Source!U30</f>
        <v>126.444</v>
      </c>
    </row>
    <row r="49" spans="1:22" ht="15" x14ac:dyDescent="0.25">
      <c r="A49" s="25"/>
      <c r="B49" s="25"/>
      <c r="C49" s="25"/>
      <c r="D49" s="25"/>
      <c r="E49" s="25"/>
      <c r="F49" s="25"/>
      <c r="G49" s="25"/>
      <c r="H49" s="25"/>
      <c r="I49" s="34">
        <f>J35+J36+J38+J45+J46+J47+SUM(J39:J44)</f>
        <v>452717.34999999992</v>
      </c>
      <c r="J49" s="34"/>
      <c r="K49" s="26">
        <f>IF(Source!I30&lt;&gt;0, ROUND(I49/Source!I30, 2), 0)</f>
        <v>44038.65</v>
      </c>
      <c r="P49" s="24">
        <f>I49</f>
        <v>452717.34999999992</v>
      </c>
    </row>
    <row r="50" spans="1:22" ht="14.25" x14ac:dyDescent="0.2">
      <c r="C50" s="27" t="str">
        <f>Source!G37</f>
        <v>Центральная площадь</v>
      </c>
    </row>
    <row r="51" spans="1:22" ht="28.5" x14ac:dyDescent="0.2">
      <c r="A51" s="17">
        <v>2</v>
      </c>
      <c r="B51" s="17" t="str">
        <f>Source!F38</f>
        <v>1.20-3103-1-10/1</v>
      </c>
      <c r="C51" s="17" t="str">
        <f>Source!G38</f>
        <v>Установка розетки штепсельной полугерметической и герметической</v>
      </c>
      <c r="D51" s="18" t="str">
        <f>Source!H38</f>
        <v>100 шт.</v>
      </c>
      <c r="E51" s="8">
        <f>Source!I38</f>
        <v>0.42</v>
      </c>
      <c r="F51" s="20"/>
      <c r="G51" s="19"/>
      <c r="H51" s="8"/>
      <c r="I51" s="8"/>
      <c r="J51" s="20"/>
      <c r="K51" s="20"/>
      <c r="Q51">
        <f>ROUND((Source!BZ38/100)*ROUND((Source!AF38*Source!AV38)*Source!I38, 2), 2)</f>
        <v>15050.32</v>
      </c>
      <c r="R51">
        <f>Source!X38</f>
        <v>15050.32</v>
      </c>
      <c r="S51">
        <f>ROUND((Source!CA38/100)*ROUND((Source!AF38*Source!AV38)*Source!I38, 2), 2)</f>
        <v>2150.0500000000002</v>
      </c>
      <c r="T51">
        <f>Source!Y38</f>
        <v>2150.0500000000002</v>
      </c>
      <c r="U51">
        <f>ROUND((175/100)*ROUND((Source!AE38*Source!AV38)*Source!I38, 2), 2)</f>
        <v>5.01</v>
      </c>
      <c r="V51">
        <f>ROUND((108/100)*ROUND(Source!CS38*Source!I38, 2), 2)</f>
        <v>3.09</v>
      </c>
    </row>
    <row r="52" spans="1:22" x14ac:dyDescent="0.2">
      <c r="C52" s="21" t="str">
        <f>"Объем: "&amp;Source!I38&amp;"=42/"&amp;"100"</f>
        <v>Объем: 0,42=42/100</v>
      </c>
    </row>
    <row r="53" spans="1:22" ht="14.25" x14ac:dyDescent="0.2">
      <c r="A53" s="17"/>
      <c r="B53" s="17"/>
      <c r="C53" s="17" t="s">
        <v>294</v>
      </c>
      <c r="D53" s="18"/>
      <c r="E53" s="8"/>
      <c r="F53" s="20">
        <f>Source!AO38</f>
        <v>51191.56</v>
      </c>
      <c r="G53" s="19" t="str">
        <f>Source!DG38</f>
        <v/>
      </c>
      <c r="H53" s="8">
        <f>Source!AV38</f>
        <v>1</v>
      </c>
      <c r="I53" s="8">
        <f>IF(Source!BA38&lt;&gt; 0, Source!BA38, 1)</f>
        <v>1</v>
      </c>
      <c r="J53" s="20">
        <f>Source!S38</f>
        <v>21500.46</v>
      </c>
      <c r="K53" s="20"/>
    </row>
    <row r="54" spans="1:22" ht="14.25" x14ac:dyDescent="0.2">
      <c r="A54" s="17"/>
      <c r="B54" s="17"/>
      <c r="C54" s="17" t="s">
        <v>295</v>
      </c>
      <c r="D54" s="18"/>
      <c r="E54" s="8"/>
      <c r="F54" s="20">
        <f>Source!AM38</f>
        <v>2206.6</v>
      </c>
      <c r="G54" s="19" t="str">
        <f>Source!DE38</f>
        <v/>
      </c>
      <c r="H54" s="8">
        <f>Source!AV38</f>
        <v>1</v>
      </c>
      <c r="I54" s="8">
        <f>IF(Source!BB38&lt;&gt; 0, Source!BB38, 1)</f>
        <v>1</v>
      </c>
      <c r="J54" s="20">
        <f>Source!Q38</f>
        <v>926.77</v>
      </c>
      <c r="K54" s="20"/>
    </row>
    <row r="55" spans="1:22" ht="14.25" x14ac:dyDescent="0.2">
      <c r="A55" s="17"/>
      <c r="B55" s="17"/>
      <c r="C55" s="17" t="s">
        <v>296</v>
      </c>
      <c r="D55" s="18"/>
      <c r="E55" s="8"/>
      <c r="F55" s="20">
        <f>Source!AN38</f>
        <v>6.8</v>
      </c>
      <c r="G55" s="19" t="str">
        <f>Source!DF38</f>
        <v/>
      </c>
      <c r="H55" s="8">
        <f>Source!AV38</f>
        <v>1</v>
      </c>
      <c r="I55" s="8">
        <f>IF(Source!BS38&lt;&gt; 0, Source!BS38, 1)</f>
        <v>1</v>
      </c>
      <c r="J55" s="22">
        <f>Source!R38</f>
        <v>2.86</v>
      </c>
      <c r="K55" s="20"/>
    </row>
    <row r="56" spans="1:22" ht="54" x14ac:dyDescent="0.2">
      <c r="A56" s="17" t="s">
        <v>53</v>
      </c>
      <c r="B56" s="17" t="str">
        <f>Source!F39</f>
        <v>Цена поставщика</v>
      </c>
      <c r="C56" s="17" t="s">
        <v>309</v>
      </c>
      <c r="D56" s="18" t="str">
        <f>Source!H39</f>
        <v>шт.</v>
      </c>
      <c r="E56" s="8">
        <f>Source!I39</f>
        <v>6</v>
      </c>
      <c r="F56" s="20">
        <f>Source!AK39</f>
        <v>1466.17</v>
      </c>
      <c r="G56" s="23" t="s">
        <v>3</v>
      </c>
      <c r="H56" s="8">
        <f>Source!AW39</f>
        <v>1</v>
      </c>
      <c r="I56" s="8">
        <f>IF(Source!BC39&lt;&gt; 0, Source!BC39, 1)</f>
        <v>9.8800000000000008</v>
      </c>
      <c r="J56" s="20">
        <f>Source!O39</f>
        <v>86914.559999999998</v>
      </c>
      <c r="K56" s="20"/>
      <c r="Q56">
        <f>ROUND((Source!BZ39/100)*ROUND(Source!AF39*Source!I39, 2), 2)</f>
        <v>0</v>
      </c>
      <c r="R56">
        <f>Source!X39</f>
        <v>0</v>
      </c>
      <c r="S56">
        <f>ROUND((Source!CA39/100)*ROUND(Source!AF39*Source!I39, 2), 2)</f>
        <v>0</v>
      </c>
      <c r="T56">
        <f>Source!Y39</f>
        <v>0</v>
      </c>
      <c r="U56">
        <f>ROUND((175/100)*ROUND(Source!AE39*Source!I39, 2), 2)</f>
        <v>0</v>
      </c>
      <c r="V56">
        <f>ROUND((108/100)*ROUND(Source!CS39*Source!I39, 2), 2)</f>
        <v>0</v>
      </c>
    </row>
    <row r="57" spans="1:22" ht="54" x14ac:dyDescent="0.2">
      <c r="A57" s="17" t="s">
        <v>57</v>
      </c>
      <c r="B57" s="17" t="str">
        <f>Source!F40</f>
        <v>Цена поставщика</v>
      </c>
      <c r="C57" s="17" t="s">
        <v>310</v>
      </c>
      <c r="D57" s="18" t="str">
        <f>Source!H40</f>
        <v>шт.</v>
      </c>
      <c r="E57" s="8">
        <f>Source!I40</f>
        <v>6</v>
      </c>
      <c r="F57" s="20">
        <f>Source!AK40</f>
        <v>683.86</v>
      </c>
      <c r="G57" s="23" t="s">
        <v>3</v>
      </c>
      <c r="H57" s="8">
        <f>Source!AW40</f>
        <v>1</v>
      </c>
      <c r="I57" s="8">
        <f>IF(Source!BC40&lt;&gt; 0, Source!BC40, 1)</f>
        <v>9.8800000000000008</v>
      </c>
      <c r="J57" s="20">
        <f>Source!O40</f>
        <v>40539.22</v>
      </c>
      <c r="K57" s="20"/>
      <c r="Q57">
        <f>ROUND((Source!BZ40/100)*ROUND(Source!AF40*Source!I40, 2), 2)</f>
        <v>0</v>
      </c>
      <c r="R57">
        <f>Source!X40</f>
        <v>0</v>
      </c>
      <c r="S57">
        <f>ROUND((Source!CA40/100)*ROUND(Source!AF40*Source!I40, 2), 2)</f>
        <v>0</v>
      </c>
      <c r="T57">
        <f>Source!Y40</f>
        <v>0</v>
      </c>
      <c r="U57">
        <f>ROUND((175/100)*ROUND(Source!AE40*Source!I40, 2), 2)</f>
        <v>0</v>
      </c>
      <c r="V57">
        <f>ROUND((108/100)*ROUND(Source!CS40*Source!I40, 2), 2)</f>
        <v>0</v>
      </c>
    </row>
    <row r="58" spans="1:22" ht="54" x14ac:dyDescent="0.2">
      <c r="A58" s="17" t="s">
        <v>60</v>
      </c>
      <c r="B58" s="17" t="str">
        <f>Source!F41</f>
        <v>Цена поставщика</v>
      </c>
      <c r="C58" s="17" t="s">
        <v>311</v>
      </c>
      <c r="D58" s="18" t="str">
        <f>Source!H41</f>
        <v>шт.</v>
      </c>
      <c r="E58" s="8">
        <f>Source!I41</f>
        <v>12</v>
      </c>
      <c r="F58" s="20">
        <f>Source!AK41</f>
        <v>196.70000000000002</v>
      </c>
      <c r="G58" s="23" t="s">
        <v>3</v>
      </c>
      <c r="H58" s="8">
        <f>Source!AW41</f>
        <v>1</v>
      </c>
      <c r="I58" s="8">
        <f>IF(Source!BC41&lt;&gt; 0, Source!BC41, 1)</f>
        <v>9.8800000000000008</v>
      </c>
      <c r="J58" s="20">
        <f>Source!O41</f>
        <v>23320.75</v>
      </c>
      <c r="K58" s="20"/>
      <c r="Q58">
        <f>ROUND((Source!BZ41/100)*ROUND(Source!AF41*Source!I41, 2), 2)</f>
        <v>0</v>
      </c>
      <c r="R58">
        <f>Source!X41</f>
        <v>0</v>
      </c>
      <c r="S58">
        <f>ROUND((Source!CA41/100)*ROUND(Source!AF41*Source!I41, 2), 2)</f>
        <v>0</v>
      </c>
      <c r="T58">
        <f>Source!Y41</f>
        <v>0</v>
      </c>
      <c r="U58">
        <f>ROUND((175/100)*ROUND(Source!AE41*Source!I41, 2), 2)</f>
        <v>0</v>
      </c>
      <c r="V58">
        <f>ROUND((108/100)*ROUND(Source!CS41*Source!I41, 2), 2)</f>
        <v>0</v>
      </c>
    </row>
    <row r="59" spans="1:22" ht="54" x14ac:dyDescent="0.2">
      <c r="A59" s="17" t="s">
        <v>63</v>
      </c>
      <c r="B59" s="17" t="str">
        <f>Source!F42</f>
        <v>Цена поставщика</v>
      </c>
      <c r="C59" s="17" t="s">
        <v>312</v>
      </c>
      <c r="D59" s="18" t="str">
        <f>Source!H42</f>
        <v>шт.</v>
      </c>
      <c r="E59" s="8">
        <f>Source!I42</f>
        <v>6</v>
      </c>
      <c r="F59" s="20">
        <f>Source!AK42</f>
        <v>118.98</v>
      </c>
      <c r="G59" s="23" t="s">
        <v>3</v>
      </c>
      <c r="H59" s="8">
        <f>Source!AW42</f>
        <v>1</v>
      </c>
      <c r="I59" s="8">
        <f>IF(Source!BC42&lt;&gt; 0, Source!BC42, 1)</f>
        <v>9.8800000000000008</v>
      </c>
      <c r="J59" s="20">
        <f>Source!O42</f>
        <v>7053.13</v>
      </c>
      <c r="K59" s="20"/>
      <c r="Q59">
        <f>ROUND((Source!BZ42/100)*ROUND(Source!AF42*Source!I42, 2), 2)</f>
        <v>0</v>
      </c>
      <c r="R59">
        <f>Source!X42</f>
        <v>0</v>
      </c>
      <c r="S59">
        <f>ROUND((Source!CA42/100)*ROUND(Source!AF42*Source!I42, 2), 2)</f>
        <v>0</v>
      </c>
      <c r="T59">
        <f>Source!Y42</f>
        <v>0</v>
      </c>
      <c r="U59">
        <f>ROUND((175/100)*ROUND(Source!AE42*Source!I42, 2), 2)</f>
        <v>0</v>
      </c>
      <c r="V59">
        <f>ROUND((108/100)*ROUND(Source!CS42*Source!I42, 2), 2)</f>
        <v>0</v>
      </c>
    </row>
    <row r="60" spans="1:22" ht="54" x14ac:dyDescent="0.2">
      <c r="A60" s="17" t="s">
        <v>66</v>
      </c>
      <c r="B60" s="17" t="str">
        <f>Source!F43</f>
        <v>Цена поставщика</v>
      </c>
      <c r="C60" s="17" t="s">
        <v>313</v>
      </c>
      <c r="D60" s="18" t="str">
        <f>Source!H43</f>
        <v>шт.</v>
      </c>
      <c r="E60" s="8">
        <f>Source!I43</f>
        <v>12</v>
      </c>
      <c r="F60" s="20">
        <f>Source!AK43</f>
        <v>114.19</v>
      </c>
      <c r="G60" s="23" t="s">
        <v>3</v>
      </c>
      <c r="H60" s="8">
        <f>Source!AW43</f>
        <v>1</v>
      </c>
      <c r="I60" s="8">
        <f>IF(Source!BC43&lt;&gt; 0, Source!BC43, 1)</f>
        <v>9.8800000000000008</v>
      </c>
      <c r="J60" s="20">
        <f>Source!O43</f>
        <v>13538.37</v>
      </c>
      <c r="K60" s="20"/>
      <c r="Q60">
        <f>ROUND((Source!BZ43/100)*ROUND(Source!AF43*Source!I43, 2), 2)</f>
        <v>0</v>
      </c>
      <c r="R60">
        <f>Source!X43</f>
        <v>0</v>
      </c>
      <c r="S60">
        <f>ROUND((Source!CA43/100)*ROUND(Source!AF43*Source!I43, 2), 2)</f>
        <v>0</v>
      </c>
      <c r="T60">
        <f>Source!Y43</f>
        <v>0</v>
      </c>
      <c r="U60">
        <f>ROUND((175/100)*ROUND(Source!AE43*Source!I43, 2), 2)</f>
        <v>0</v>
      </c>
      <c r="V60">
        <f>ROUND((108/100)*ROUND(Source!CS43*Source!I43, 2), 2)</f>
        <v>0</v>
      </c>
    </row>
    <row r="61" spans="1:22" ht="14.25" x14ac:dyDescent="0.2">
      <c r="A61" s="17"/>
      <c r="B61" s="17"/>
      <c r="C61" s="17" t="s">
        <v>303</v>
      </c>
      <c r="D61" s="18" t="s">
        <v>304</v>
      </c>
      <c r="E61" s="8">
        <f>Source!AT38</f>
        <v>70</v>
      </c>
      <c r="F61" s="20"/>
      <c r="G61" s="19"/>
      <c r="H61" s="8"/>
      <c r="I61" s="8"/>
      <c r="J61" s="20">
        <f>SUM(R51:R60)</f>
        <v>15050.32</v>
      </c>
      <c r="K61" s="20"/>
    </row>
    <row r="62" spans="1:22" ht="14.25" x14ac:dyDescent="0.2">
      <c r="A62" s="17"/>
      <c r="B62" s="17"/>
      <c r="C62" s="17" t="s">
        <v>305</v>
      </c>
      <c r="D62" s="18" t="s">
        <v>304</v>
      </c>
      <c r="E62" s="8">
        <f>Source!AU38</f>
        <v>10</v>
      </c>
      <c r="F62" s="20"/>
      <c r="G62" s="19"/>
      <c r="H62" s="8"/>
      <c r="I62" s="8"/>
      <c r="J62" s="20">
        <f>SUM(T51:T61)</f>
        <v>2150.0500000000002</v>
      </c>
      <c r="K62" s="20"/>
    </row>
    <row r="63" spans="1:22" ht="14.25" x14ac:dyDescent="0.2">
      <c r="A63" s="17"/>
      <c r="B63" s="17"/>
      <c r="C63" s="17" t="s">
        <v>306</v>
      </c>
      <c r="D63" s="18" t="s">
        <v>304</v>
      </c>
      <c r="E63" s="8">
        <f>108</f>
        <v>108</v>
      </c>
      <c r="F63" s="20"/>
      <c r="G63" s="19"/>
      <c r="H63" s="8"/>
      <c r="I63" s="8"/>
      <c r="J63" s="20">
        <f>SUM(V51:V62)</f>
        <v>3.09</v>
      </c>
      <c r="K63" s="20"/>
    </row>
    <row r="64" spans="1:22" ht="14.25" x14ac:dyDescent="0.2">
      <c r="A64" s="17"/>
      <c r="B64" s="17"/>
      <c r="C64" s="17" t="s">
        <v>307</v>
      </c>
      <c r="D64" s="18" t="s">
        <v>308</v>
      </c>
      <c r="E64" s="8">
        <f>Source!AQ38</f>
        <v>80.5</v>
      </c>
      <c r="F64" s="20"/>
      <c r="G64" s="19" t="str">
        <f>Source!DI38</f>
        <v/>
      </c>
      <c r="H64" s="8">
        <f>Source!AV38</f>
        <v>1</v>
      </c>
      <c r="I64" s="8"/>
      <c r="J64" s="20"/>
      <c r="K64" s="20">
        <f>Source!U38</f>
        <v>33.81</v>
      </c>
    </row>
    <row r="65" spans="1:22" ht="15" x14ac:dyDescent="0.25">
      <c r="A65" s="25"/>
      <c r="B65" s="25"/>
      <c r="C65" s="25"/>
      <c r="D65" s="25"/>
      <c r="E65" s="25"/>
      <c r="F65" s="25"/>
      <c r="G65" s="25"/>
      <c r="H65" s="25"/>
      <c r="I65" s="34">
        <f>J53+J54+J61+J62+J63+SUM(J56:J60)</f>
        <v>210996.72</v>
      </c>
      <c r="J65" s="34"/>
      <c r="K65" s="26">
        <f>IF(Source!I38&lt;&gt;0, ROUND(I65/Source!I38, 2), 0)</f>
        <v>502373.14</v>
      </c>
      <c r="P65" s="24">
        <f>I65</f>
        <v>210996.72</v>
      </c>
    </row>
    <row r="66" spans="1:22" ht="28.5" x14ac:dyDescent="0.2">
      <c r="C66" s="27" t="str">
        <f>Source!G45</f>
        <v>Многоцелевая площадка для хромакейной съемки с самолетом</v>
      </c>
    </row>
    <row r="67" spans="1:22" ht="28.5" x14ac:dyDescent="0.2">
      <c r="A67" s="17">
        <v>3</v>
      </c>
      <c r="B67" s="17" t="str">
        <f>Source!F46</f>
        <v>1.20-3103-1-10/1</v>
      </c>
      <c r="C67" s="17" t="str">
        <f>Source!G46</f>
        <v>Установка розетки штепсельной полугерметической и герметической</v>
      </c>
      <c r="D67" s="18" t="str">
        <f>Source!H46</f>
        <v>100 шт.</v>
      </c>
      <c r="E67" s="8">
        <f>Source!I46</f>
        <v>0.57999999999999996</v>
      </c>
      <c r="F67" s="20"/>
      <c r="G67" s="19"/>
      <c r="H67" s="8"/>
      <c r="I67" s="8"/>
      <c r="J67" s="20"/>
      <c r="K67" s="20"/>
      <c r="Q67">
        <f>ROUND((Source!BZ46/100)*ROUND((Source!AF46*Source!AV46)*Source!I46, 2), 2)</f>
        <v>20783.77</v>
      </c>
      <c r="R67">
        <f>Source!X46</f>
        <v>20783.77</v>
      </c>
      <c r="S67">
        <f>ROUND((Source!CA46/100)*ROUND((Source!AF46*Source!AV46)*Source!I46, 2), 2)</f>
        <v>2969.11</v>
      </c>
      <c r="T67">
        <f>Source!Y46</f>
        <v>2969.11</v>
      </c>
      <c r="U67">
        <f>ROUND((175/100)*ROUND((Source!AE46*Source!AV46)*Source!I46, 2), 2)</f>
        <v>6.9</v>
      </c>
      <c r="V67">
        <f>ROUND((108/100)*ROUND(Source!CS46*Source!I46, 2), 2)</f>
        <v>4.26</v>
      </c>
    </row>
    <row r="68" spans="1:22" x14ac:dyDescent="0.2">
      <c r="C68" s="21" t="str">
        <f>"Объем: "&amp;Source!I46&amp;"=58/"&amp;"100"</f>
        <v>Объем: 0,58=58/100</v>
      </c>
    </row>
    <row r="69" spans="1:22" ht="14.25" x14ac:dyDescent="0.2">
      <c r="A69" s="17"/>
      <c r="B69" s="17"/>
      <c r="C69" s="17" t="s">
        <v>294</v>
      </c>
      <c r="D69" s="18"/>
      <c r="E69" s="8"/>
      <c r="F69" s="20">
        <f>Source!AO46</f>
        <v>51191.56</v>
      </c>
      <c r="G69" s="19" t="str">
        <f>Source!DG46</f>
        <v/>
      </c>
      <c r="H69" s="8">
        <f>Source!AV46</f>
        <v>1</v>
      </c>
      <c r="I69" s="8">
        <f>IF(Source!BA46&lt;&gt; 0, Source!BA46, 1)</f>
        <v>1</v>
      </c>
      <c r="J69" s="20">
        <f>Source!S46</f>
        <v>29691.1</v>
      </c>
      <c r="K69" s="20"/>
    </row>
    <row r="70" spans="1:22" ht="14.25" x14ac:dyDescent="0.2">
      <c r="A70" s="17"/>
      <c r="B70" s="17"/>
      <c r="C70" s="17" t="s">
        <v>295</v>
      </c>
      <c r="D70" s="18"/>
      <c r="E70" s="8"/>
      <c r="F70" s="20">
        <f>Source!AM46</f>
        <v>2206.6</v>
      </c>
      <c r="G70" s="19" t="str">
        <f>Source!DE46</f>
        <v/>
      </c>
      <c r="H70" s="8">
        <f>Source!AV46</f>
        <v>1</v>
      </c>
      <c r="I70" s="8">
        <f>IF(Source!BB46&lt;&gt; 0, Source!BB46, 1)</f>
        <v>1</v>
      </c>
      <c r="J70" s="20">
        <f>Source!Q46</f>
        <v>1279.83</v>
      </c>
      <c r="K70" s="20"/>
    </row>
    <row r="71" spans="1:22" ht="14.25" x14ac:dyDescent="0.2">
      <c r="A71" s="17"/>
      <c r="B71" s="17"/>
      <c r="C71" s="17" t="s">
        <v>296</v>
      </c>
      <c r="D71" s="18"/>
      <c r="E71" s="8"/>
      <c r="F71" s="20">
        <f>Source!AN46</f>
        <v>6.8</v>
      </c>
      <c r="G71" s="19" t="str">
        <f>Source!DF46</f>
        <v/>
      </c>
      <c r="H71" s="8">
        <f>Source!AV46</f>
        <v>1</v>
      </c>
      <c r="I71" s="8">
        <f>IF(Source!BS46&lt;&gt; 0, Source!BS46, 1)</f>
        <v>1</v>
      </c>
      <c r="J71" s="22">
        <f>Source!R46</f>
        <v>3.94</v>
      </c>
      <c r="K71" s="20"/>
    </row>
    <row r="72" spans="1:22" ht="54" x14ac:dyDescent="0.2">
      <c r="A72" s="17" t="s">
        <v>74</v>
      </c>
      <c r="B72" s="17" t="str">
        <f>Source!F47</f>
        <v>Цена поставщика</v>
      </c>
      <c r="C72" s="17" t="s">
        <v>309</v>
      </c>
      <c r="D72" s="18" t="str">
        <f>Source!H47</f>
        <v>шт.</v>
      </c>
      <c r="E72" s="8">
        <f>Source!I47</f>
        <v>6</v>
      </c>
      <c r="F72" s="20">
        <f>Source!AK47</f>
        <v>1466.17</v>
      </c>
      <c r="G72" s="23" t="s">
        <v>3</v>
      </c>
      <c r="H72" s="8">
        <f>Source!AW47</f>
        <v>1</v>
      </c>
      <c r="I72" s="8">
        <f>IF(Source!BC47&lt;&gt; 0, Source!BC47, 1)</f>
        <v>9.8800000000000008</v>
      </c>
      <c r="J72" s="20">
        <f>Source!O47</f>
        <v>86914.559999999998</v>
      </c>
      <c r="K72" s="20"/>
      <c r="Q72">
        <f>ROUND((Source!BZ47/100)*ROUND(Source!AF47*Source!I47, 2), 2)</f>
        <v>0</v>
      </c>
      <c r="R72">
        <f>Source!X47</f>
        <v>0</v>
      </c>
      <c r="S72">
        <f>ROUND((Source!CA47/100)*ROUND(Source!AF47*Source!I47, 2), 2)</f>
        <v>0</v>
      </c>
      <c r="T72">
        <f>Source!Y47</f>
        <v>0</v>
      </c>
      <c r="U72">
        <f>ROUND((175/100)*ROUND(Source!AE47*Source!I47, 2), 2)</f>
        <v>0</v>
      </c>
      <c r="V72">
        <f>ROUND((108/100)*ROUND(Source!CS47*Source!I47, 2), 2)</f>
        <v>0</v>
      </c>
    </row>
    <row r="73" spans="1:22" ht="54" x14ac:dyDescent="0.2">
      <c r="A73" s="17" t="s">
        <v>75</v>
      </c>
      <c r="B73" s="17" t="str">
        <f>Source!F48</f>
        <v>Цена поставщика</v>
      </c>
      <c r="C73" s="17" t="s">
        <v>310</v>
      </c>
      <c r="D73" s="18" t="str">
        <f>Source!H48</f>
        <v>шт.</v>
      </c>
      <c r="E73" s="8">
        <f>Source!I48</f>
        <v>6</v>
      </c>
      <c r="F73" s="20">
        <f>Source!AK48</f>
        <v>683.86</v>
      </c>
      <c r="G73" s="23" t="s">
        <v>3</v>
      </c>
      <c r="H73" s="8">
        <f>Source!AW48</f>
        <v>1</v>
      </c>
      <c r="I73" s="8">
        <f>IF(Source!BC48&lt;&gt; 0, Source!BC48, 1)</f>
        <v>9.8800000000000008</v>
      </c>
      <c r="J73" s="20">
        <f>Source!O48</f>
        <v>40539.22</v>
      </c>
      <c r="K73" s="20"/>
      <c r="Q73">
        <f>ROUND((Source!BZ48/100)*ROUND(Source!AF48*Source!I48, 2), 2)</f>
        <v>0</v>
      </c>
      <c r="R73">
        <f>Source!X48</f>
        <v>0</v>
      </c>
      <c r="S73">
        <f>ROUND((Source!CA48/100)*ROUND(Source!AF48*Source!I48, 2), 2)</f>
        <v>0</v>
      </c>
      <c r="T73">
        <f>Source!Y48</f>
        <v>0</v>
      </c>
      <c r="U73">
        <f>ROUND((175/100)*ROUND(Source!AE48*Source!I48, 2), 2)</f>
        <v>0</v>
      </c>
      <c r="V73">
        <f>ROUND((108/100)*ROUND(Source!CS48*Source!I48, 2), 2)</f>
        <v>0</v>
      </c>
    </row>
    <row r="74" spans="1:22" ht="54" x14ac:dyDescent="0.2">
      <c r="A74" s="17" t="s">
        <v>76</v>
      </c>
      <c r="B74" s="17" t="str">
        <f>Source!F49</f>
        <v>Цена поставщика</v>
      </c>
      <c r="C74" s="17" t="s">
        <v>311</v>
      </c>
      <c r="D74" s="18" t="str">
        <f>Source!H49</f>
        <v>шт.</v>
      </c>
      <c r="E74" s="8">
        <f>Source!I49</f>
        <v>16</v>
      </c>
      <c r="F74" s="20">
        <f>Source!AK49</f>
        <v>196.70000000000002</v>
      </c>
      <c r="G74" s="23" t="s">
        <v>3</v>
      </c>
      <c r="H74" s="8">
        <f>Source!AW49</f>
        <v>1</v>
      </c>
      <c r="I74" s="8">
        <f>IF(Source!BC49&lt;&gt; 0, Source!BC49, 1)</f>
        <v>9.8800000000000008</v>
      </c>
      <c r="J74" s="20">
        <f>Source!O49</f>
        <v>31094.34</v>
      </c>
      <c r="K74" s="20"/>
      <c r="Q74">
        <f>ROUND((Source!BZ49/100)*ROUND(Source!AF49*Source!I49, 2), 2)</f>
        <v>0</v>
      </c>
      <c r="R74">
        <f>Source!X49</f>
        <v>0</v>
      </c>
      <c r="S74">
        <f>ROUND((Source!CA49/100)*ROUND(Source!AF49*Source!I49, 2), 2)</f>
        <v>0</v>
      </c>
      <c r="T74">
        <f>Source!Y49</f>
        <v>0</v>
      </c>
      <c r="U74">
        <f>ROUND((175/100)*ROUND(Source!AE49*Source!I49, 2), 2)</f>
        <v>0</v>
      </c>
      <c r="V74">
        <f>ROUND((108/100)*ROUND(Source!CS49*Source!I49, 2), 2)</f>
        <v>0</v>
      </c>
    </row>
    <row r="75" spans="1:22" ht="54" x14ac:dyDescent="0.2">
      <c r="A75" s="17" t="s">
        <v>77</v>
      </c>
      <c r="B75" s="17" t="str">
        <f>Source!F50</f>
        <v>Цена поставщика</v>
      </c>
      <c r="C75" s="17" t="s">
        <v>312</v>
      </c>
      <c r="D75" s="18" t="str">
        <f>Source!H50</f>
        <v>шт.</v>
      </c>
      <c r="E75" s="8">
        <f>Source!I50</f>
        <v>10</v>
      </c>
      <c r="F75" s="20">
        <f>Source!AK50</f>
        <v>118.98</v>
      </c>
      <c r="G75" s="23" t="s">
        <v>3</v>
      </c>
      <c r="H75" s="8">
        <f>Source!AW50</f>
        <v>1</v>
      </c>
      <c r="I75" s="8">
        <f>IF(Source!BC50&lt;&gt; 0, Source!BC50, 1)</f>
        <v>9.8800000000000008</v>
      </c>
      <c r="J75" s="20">
        <f>Source!O50</f>
        <v>11755.22</v>
      </c>
      <c r="K75" s="20"/>
      <c r="Q75">
        <f>ROUND((Source!BZ50/100)*ROUND(Source!AF50*Source!I50, 2), 2)</f>
        <v>0</v>
      </c>
      <c r="R75">
        <f>Source!X50</f>
        <v>0</v>
      </c>
      <c r="S75">
        <f>ROUND((Source!CA50/100)*ROUND(Source!AF50*Source!I50, 2), 2)</f>
        <v>0</v>
      </c>
      <c r="T75">
        <f>Source!Y50</f>
        <v>0</v>
      </c>
      <c r="U75">
        <f>ROUND((175/100)*ROUND(Source!AE50*Source!I50, 2), 2)</f>
        <v>0</v>
      </c>
      <c r="V75">
        <f>ROUND((108/100)*ROUND(Source!CS50*Source!I50, 2), 2)</f>
        <v>0</v>
      </c>
    </row>
    <row r="76" spans="1:22" ht="54" x14ac:dyDescent="0.2">
      <c r="A76" s="17" t="s">
        <v>78</v>
      </c>
      <c r="B76" s="17" t="str">
        <f>Source!F51</f>
        <v>Цена поставщика</v>
      </c>
      <c r="C76" s="17" t="s">
        <v>313</v>
      </c>
      <c r="D76" s="18" t="str">
        <f>Source!H51</f>
        <v>шт.</v>
      </c>
      <c r="E76" s="8">
        <f>Source!I51</f>
        <v>20</v>
      </c>
      <c r="F76" s="20">
        <f>Source!AK51</f>
        <v>114.19</v>
      </c>
      <c r="G76" s="23" t="s">
        <v>3</v>
      </c>
      <c r="H76" s="8">
        <f>Source!AW51</f>
        <v>1</v>
      </c>
      <c r="I76" s="8">
        <f>IF(Source!BC51&lt;&gt; 0, Source!BC51, 1)</f>
        <v>9.8800000000000008</v>
      </c>
      <c r="J76" s="20">
        <f>Source!O51</f>
        <v>22563.94</v>
      </c>
      <c r="K76" s="20"/>
      <c r="Q76">
        <f>ROUND((Source!BZ51/100)*ROUND(Source!AF51*Source!I51, 2), 2)</f>
        <v>0</v>
      </c>
      <c r="R76">
        <f>Source!X51</f>
        <v>0</v>
      </c>
      <c r="S76">
        <f>ROUND((Source!CA51/100)*ROUND(Source!AF51*Source!I51, 2), 2)</f>
        <v>0</v>
      </c>
      <c r="T76">
        <f>Source!Y51</f>
        <v>0</v>
      </c>
      <c r="U76">
        <f>ROUND((175/100)*ROUND(Source!AE51*Source!I51, 2), 2)</f>
        <v>0</v>
      </c>
      <c r="V76">
        <f>ROUND((108/100)*ROUND(Source!CS51*Source!I51, 2), 2)</f>
        <v>0</v>
      </c>
    </row>
    <row r="77" spans="1:22" ht="14.25" x14ac:dyDescent="0.2">
      <c r="A77" s="17"/>
      <c r="B77" s="17"/>
      <c r="C77" s="17" t="s">
        <v>303</v>
      </c>
      <c r="D77" s="18" t="s">
        <v>304</v>
      </c>
      <c r="E77" s="8">
        <f>Source!AT46</f>
        <v>70</v>
      </c>
      <c r="F77" s="20"/>
      <c r="G77" s="19"/>
      <c r="H77" s="8"/>
      <c r="I77" s="8"/>
      <c r="J77" s="20">
        <f>SUM(R67:R76)</f>
        <v>20783.77</v>
      </c>
      <c r="K77" s="20"/>
    </row>
    <row r="78" spans="1:22" ht="14.25" x14ac:dyDescent="0.2">
      <c r="A78" s="17"/>
      <c r="B78" s="17"/>
      <c r="C78" s="17" t="s">
        <v>305</v>
      </c>
      <c r="D78" s="18" t="s">
        <v>304</v>
      </c>
      <c r="E78" s="8">
        <f>Source!AU46</f>
        <v>10</v>
      </c>
      <c r="F78" s="20"/>
      <c r="G78" s="19"/>
      <c r="H78" s="8"/>
      <c r="I78" s="8"/>
      <c r="J78" s="20">
        <f>SUM(T67:T77)</f>
        <v>2969.11</v>
      </c>
      <c r="K78" s="20"/>
    </row>
    <row r="79" spans="1:22" ht="14.25" x14ac:dyDescent="0.2">
      <c r="A79" s="17"/>
      <c r="B79" s="17"/>
      <c r="C79" s="17" t="s">
        <v>306</v>
      </c>
      <c r="D79" s="18" t="s">
        <v>304</v>
      </c>
      <c r="E79" s="8">
        <f>108</f>
        <v>108</v>
      </c>
      <c r="F79" s="20"/>
      <c r="G79" s="19"/>
      <c r="H79" s="8"/>
      <c r="I79" s="8"/>
      <c r="J79" s="20">
        <f>SUM(V67:V78)</f>
        <v>4.26</v>
      </c>
      <c r="K79" s="20"/>
    </row>
    <row r="80" spans="1:22" ht="14.25" x14ac:dyDescent="0.2">
      <c r="A80" s="17"/>
      <c r="B80" s="17"/>
      <c r="C80" s="17" t="s">
        <v>307</v>
      </c>
      <c r="D80" s="18" t="s">
        <v>308</v>
      </c>
      <c r="E80" s="8">
        <f>Source!AQ46</f>
        <v>80.5</v>
      </c>
      <c r="F80" s="20"/>
      <c r="G80" s="19" t="str">
        <f>Source!DI46</f>
        <v/>
      </c>
      <c r="H80" s="8">
        <f>Source!AV46</f>
        <v>1</v>
      </c>
      <c r="I80" s="8"/>
      <c r="J80" s="20"/>
      <c r="K80" s="20">
        <f>Source!U46</f>
        <v>46.69</v>
      </c>
    </row>
    <row r="81" spans="1:22" ht="15" x14ac:dyDescent="0.25">
      <c r="A81" s="25"/>
      <c r="B81" s="25"/>
      <c r="C81" s="25"/>
      <c r="D81" s="25"/>
      <c r="E81" s="25"/>
      <c r="F81" s="25"/>
      <c r="G81" s="25"/>
      <c r="H81" s="25"/>
      <c r="I81" s="34">
        <f>J69+J70+J77+J78+J79+SUM(J72:J76)</f>
        <v>247595.35</v>
      </c>
      <c r="J81" s="34"/>
      <c r="K81" s="26">
        <f>IF(Source!I46&lt;&gt;0, ROUND(I81/Source!I46, 2), 0)</f>
        <v>426888.53</v>
      </c>
      <c r="P81" s="24">
        <f>I81</f>
        <v>247595.35</v>
      </c>
    </row>
    <row r="82" spans="1:22" ht="14.25" x14ac:dyDescent="0.2">
      <c r="C82" s="27" t="str">
        <f>Source!G58</f>
        <v>Улицы Москвы</v>
      </c>
    </row>
    <row r="83" spans="1:22" ht="28.5" x14ac:dyDescent="0.2">
      <c r="A83" s="17">
        <v>4</v>
      </c>
      <c r="B83" s="17" t="str">
        <f>Source!F59</f>
        <v>1.20-3103-1-10/1</v>
      </c>
      <c r="C83" s="17" t="str">
        <f>Source!G59</f>
        <v>Установка розетки штепсельной полугерметической и герметической</v>
      </c>
      <c r="D83" s="18" t="str">
        <f>Source!H59</f>
        <v>100 шт.</v>
      </c>
      <c r="E83" s="8">
        <f>Source!I59</f>
        <v>0.48</v>
      </c>
      <c r="F83" s="20"/>
      <c r="G83" s="19"/>
      <c r="H83" s="8"/>
      <c r="I83" s="8"/>
      <c r="J83" s="20"/>
      <c r="K83" s="20"/>
      <c r="Q83">
        <f>ROUND((Source!BZ59/100)*ROUND((Source!AF59*Source!AV59)*Source!I59, 2), 2)</f>
        <v>17200.37</v>
      </c>
      <c r="R83">
        <f>Source!X59</f>
        <v>17200.37</v>
      </c>
      <c r="S83">
        <f>ROUND((Source!CA59/100)*ROUND((Source!AF59*Source!AV59)*Source!I59, 2), 2)</f>
        <v>2457.1999999999998</v>
      </c>
      <c r="T83">
        <f>Source!Y59</f>
        <v>2457.1999999999998</v>
      </c>
      <c r="U83">
        <f>ROUND((175/100)*ROUND((Source!AE59*Source!AV59)*Source!I59, 2), 2)</f>
        <v>5.71</v>
      </c>
      <c r="V83">
        <f>ROUND((108/100)*ROUND(Source!CS59*Source!I59, 2), 2)</f>
        <v>3.52</v>
      </c>
    </row>
    <row r="84" spans="1:22" x14ac:dyDescent="0.2">
      <c r="C84" s="21" t="str">
        <f>"Объем: "&amp;Source!I59&amp;"=48/"&amp;"100"</f>
        <v>Объем: 0,48=48/100</v>
      </c>
    </row>
    <row r="85" spans="1:22" ht="14.25" x14ac:dyDescent="0.2">
      <c r="A85" s="17"/>
      <c r="B85" s="17"/>
      <c r="C85" s="17" t="s">
        <v>294</v>
      </c>
      <c r="D85" s="18"/>
      <c r="E85" s="8"/>
      <c r="F85" s="20">
        <f>Source!AO59</f>
        <v>51191.56</v>
      </c>
      <c r="G85" s="19" t="str">
        <f>Source!DG59</f>
        <v/>
      </c>
      <c r="H85" s="8">
        <f>Source!AV59</f>
        <v>1</v>
      </c>
      <c r="I85" s="8">
        <f>IF(Source!BA59&lt;&gt; 0, Source!BA59, 1)</f>
        <v>1</v>
      </c>
      <c r="J85" s="20">
        <f>Source!S59</f>
        <v>24571.95</v>
      </c>
      <c r="K85" s="20"/>
    </row>
    <row r="86" spans="1:22" ht="14.25" x14ac:dyDescent="0.2">
      <c r="A86" s="17"/>
      <c r="B86" s="17"/>
      <c r="C86" s="17" t="s">
        <v>295</v>
      </c>
      <c r="D86" s="18"/>
      <c r="E86" s="8"/>
      <c r="F86" s="20">
        <f>Source!AM59</f>
        <v>2206.6</v>
      </c>
      <c r="G86" s="19" t="str">
        <f>Source!DE59</f>
        <v/>
      </c>
      <c r="H86" s="8">
        <f>Source!AV59</f>
        <v>1</v>
      </c>
      <c r="I86" s="8">
        <f>IF(Source!BB59&lt;&gt; 0, Source!BB59, 1)</f>
        <v>1</v>
      </c>
      <c r="J86" s="20">
        <f>Source!Q59</f>
        <v>1059.17</v>
      </c>
      <c r="K86" s="20"/>
    </row>
    <row r="87" spans="1:22" ht="14.25" x14ac:dyDescent="0.2">
      <c r="A87" s="17"/>
      <c r="B87" s="17"/>
      <c r="C87" s="17" t="s">
        <v>296</v>
      </c>
      <c r="D87" s="18"/>
      <c r="E87" s="8"/>
      <c r="F87" s="20">
        <f>Source!AN59</f>
        <v>6.8</v>
      </c>
      <c r="G87" s="19" t="str">
        <f>Source!DF59</f>
        <v/>
      </c>
      <c r="H87" s="8">
        <f>Source!AV59</f>
        <v>1</v>
      </c>
      <c r="I87" s="8">
        <f>IF(Source!BS59&lt;&gt; 0, Source!BS59, 1)</f>
        <v>1</v>
      </c>
      <c r="J87" s="22">
        <f>Source!R59</f>
        <v>3.26</v>
      </c>
      <c r="K87" s="20"/>
    </row>
    <row r="88" spans="1:22" ht="54" x14ac:dyDescent="0.2">
      <c r="A88" s="17" t="s">
        <v>81</v>
      </c>
      <c r="B88" s="17" t="str">
        <f>Source!F60</f>
        <v>Цена поставщика</v>
      </c>
      <c r="C88" s="17" t="s">
        <v>309</v>
      </c>
      <c r="D88" s="18" t="str">
        <f>Source!H60</f>
        <v>шт.</v>
      </c>
      <c r="E88" s="8">
        <f>Source!I60</f>
        <v>5</v>
      </c>
      <c r="F88" s="20">
        <f>Source!AK60</f>
        <v>1466.17</v>
      </c>
      <c r="G88" s="23" t="s">
        <v>3</v>
      </c>
      <c r="H88" s="8">
        <f>Source!AW60</f>
        <v>1</v>
      </c>
      <c r="I88" s="8">
        <f>IF(Source!BC60&lt;&gt; 0, Source!BC60, 1)</f>
        <v>9.8800000000000008</v>
      </c>
      <c r="J88" s="20">
        <f>Source!O60</f>
        <v>72428.800000000003</v>
      </c>
      <c r="K88" s="20"/>
      <c r="Q88">
        <f>ROUND((Source!BZ60/100)*ROUND(Source!AF60*Source!I60, 2), 2)</f>
        <v>0</v>
      </c>
      <c r="R88">
        <f>Source!X60</f>
        <v>0</v>
      </c>
      <c r="S88">
        <f>ROUND((Source!CA60/100)*ROUND(Source!AF60*Source!I60, 2), 2)</f>
        <v>0</v>
      </c>
      <c r="T88">
        <f>Source!Y60</f>
        <v>0</v>
      </c>
      <c r="U88">
        <f>ROUND((175/100)*ROUND(Source!AE60*Source!I60, 2), 2)</f>
        <v>0</v>
      </c>
      <c r="V88">
        <f>ROUND((108/100)*ROUND(Source!CS60*Source!I60, 2), 2)</f>
        <v>0</v>
      </c>
    </row>
    <row r="89" spans="1:22" ht="54" x14ac:dyDescent="0.2">
      <c r="A89" s="17" t="s">
        <v>82</v>
      </c>
      <c r="B89" s="17" t="str">
        <f>Source!F61</f>
        <v>Цена поставщика</v>
      </c>
      <c r="C89" s="17" t="s">
        <v>310</v>
      </c>
      <c r="D89" s="18" t="str">
        <f>Source!H61</f>
        <v>шт.</v>
      </c>
      <c r="E89" s="8">
        <f>Source!I61</f>
        <v>5</v>
      </c>
      <c r="F89" s="20">
        <f>Source!AK61</f>
        <v>683.86</v>
      </c>
      <c r="G89" s="23" t="s">
        <v>3</v>
      </c>
      <c r="H89" s="8">
        <f>Source!AW61</f>
        <v>1</v>
      </c>
      <c r="I89" s="8">
        <f>IF(Source!BC61&lt;&gt; 0, Source!BC61, 1)</f>
        <v>9.8800000000000008</v>
      </c>
      <c r="J89" s="20">
        <f>Source!O61</f>
        <v>33782.68</v>
      </c>
      <c r="K89" s="20"/>
      <c r="Q89">
        <f>ROUND((Source!BZ61/100)*ROUND(Source!AF61*Source!I61, 2), 2)</f>
        <v>0</v>
      </c>
      <c r="R89">
        <f>Source!X61</f>
        <v>0</v>
      </c>
      <c r="S89">
        <f>ROUND((Source!CA61/100)*ROUND(Source!AF61*Source!I61, 2), 2)</f>
        <v>0</v>
      </c>
      <c r="T89">
        <f>Source!Y61</f>
        <v>0</v>
      </c>
      <c r="U89">
        <f>ROUND((175/100)*ROUND(Source!AE61*Source!I61, 2), 2)</f>
        <v>0</v>
      </c>
      <c r="V89">
        <f>ROUND((108/100)*ROUND(Source!CS61*Source!I61, 2), 2)</f>
        <v>0</v>
      </c>
    </row>
    <row r="90" spans="1:22" ht="54" x14ac:dyDescent="0.2">
      <c r="A90" s="17" t="s">
        <v>83</v>
      </c>
      <c r="B90" s="17" t="str">
        <f>Source!F62</f>
        <v>Цена поставщика</v>
      </c>
      <c r="C90" s="17" t="s">
        <v>311</v>
      </c>
      <c r="D90" s="18" t="str">
        <f>Source!H62</f>
        <v>шт.</v>
      </c>
      <c r="E90" s="8">
        <f>Source!I62</f>
        <v>14</v>
      </c>
      <c r="F90" s="20">
        <f>Source!AK62</f>
        <v>196.70000000000002</v>
      </c>
      <c r="G90" s="23" t="s">
        <v>3</v>
      </c>
      <c r="H90" s="8">
        <f>Source!AW62</f>
        <v>1</v>
      </c>
      <c r="I90" s="8">
        <f>IF(Source!BC62&lt;&gt; 0, Source!BC62, 1)</f>
        <v>9.8800000000000008</v>
      </c>
      <c r="J90" s="20">
        <f>Source!O62</f>
        <v>27207.54</v>
      </c>
      <c r="K90" s="20"/>
      <c r="Q90">
        <f>ROUND((Source!BZ62/100)*ROUND(Source!AF62*Source!I62, 2), 2)</f>
        <v>0</v>
      </c>
      <c r="R90">
        <f>Source!X62</f>
        <v>0</v>
      </c>
      <c r="S90">
        <f>ROUND((Source!CA62/100)*ROUND(Source!AF62*Source!I62, 2), 2)</f>
        <v>0</v>
      </c>
      <c r="T90">
        <f>Source!Y62</f>
        <v>0</v>
      </c>
      <c r="U90">
        <f>ROUND((175/100)*ROUND(Source!AE62*Source!I62, 2), 2)</f>
        <v>0</v>
      </c>
      <c r="V90">
        <f>ROUND((108/100)*ROUND(Source!CS62*Source!I62, 2), 2)</f>
        <v>0</v>
      </c>
    </row>
    <row r="91" spans="1:22" ht="54" x14ac:dyDescent="0.2">
      <c r="A91" s="17" t="s">
        <v>84</v>
      </c>
      <c r="B91" s="17" t="str">
        <f>Source!F63</f>
        <v>Цена поставщика</v>
      </c>
      <c r="C91" s="17" t="s">
        <v>312</v>
      </c>
      <c r="D91" s="18" t="str">
        <f>Source!H63</f>
        <v>шт.</v>
      </c>
      <c r="E91" s="8">
        <f>Source!I63</f>
        <v>8</v>
      </c>
      <c r="F91" s="20">
        <f>Source!AK63</f>
        <v>118.98</v>
      </c>
      <c r="G91" s="23" t="s">
        <v>3</v>
      </c>
      <c r="H91" s="8">
        <f>Source!AW63</f>
        <v>1</v>
      </c>
      <c r="I91" s="8">
        <f>IF(Source!BC63&lt;&gt; 0, Source!BC63, 1)</f>
        <v>9.8800000000000008</v>
      </c>
      <c r="J91" s="20">
        <f>Source!O63</f>
        <v>9404.18</v>
      </c>
      <c r="K91" s="20"/>
      <c r="Q91">
        <f>ROUND((Source!BZ63/100)*ROUND(Source!AF63*Source!I63, 2), 2)</f>
        <v>0</v>
      </c>
      <c r="R91">
        <f>Source!X63</f>
        <v>0</v>
      </c>
      <c r="S91">
        <f>ROUND((Source!CA63/100)*ROUND(Source!AF63*Source!I63, 2), 2)</f>
        <v>0</v>
      </c>
      <c r="T91">
        <f>Source!Y63</f>
        <v>0</v>
      </c>
      <c r="U91">
        <f>ROUND((175/100)*ROUND(Source!AE63*Source!I63, 2), 2)</f>
        <v>0</v>
      </c>
      <c r="V91">
        <f>ROUND((108/100)*ROUND(Source!CS63*Source!I63, 2), 2)</f>
        <v>0</v>
      </c>
    </row>
    <row r="92" spans="1:22" ht="54" x14ac:dyDescent="0.2">
      <c r="A92" s="17" t="s">
        <v>85</v>
      </c>
      <c r="B92" s="17" t="str">
        <f>Source!F64</f>
        <v>Цена поставщика</v>
      </c>
      <c r="C92" s="17" t="s">
        <v>313</v>
      </c>
      <c r="D92" s="18" t="str">
        <f>Source!H64</f>
        <v>шт.</v>
      </c>
      <c r="E92" s="8">
        <f>Source!I64</f>
        <v>16</v>
      </c>
      <c r="F92" s="20">
        <f>Source!AK64</f>
        <v>114.19</v>
      </c>
      <c r="G92" s="23" t="s">
        <v>3</v>
      </c>
      <c r="H92" s="8">
        <f>Source!AW64</f>
        <v>1</v>
      </c>
      <c r="I92" s="8">
        <f>IF(Source!BC64&lt;&gt; 0, Source!BC64, 1)</f>
        <v>9.8800000000000008</v>
      </c>
      <c r="J92" s="20">
        <f>Source!O64</f>
        <v>18051.16</v>
      </c>
      <c r="K92" s="20"/>
      <c r="Q92">
        <f>ROUND((Source!BZ64/100)*ROUND(Source!AF64*Source!I64, 2), 2)</f>
        <v>0</v>
      </c>
      <c r="R92">
        <f>Source!X64</f>
        <v>0</v>
      </c>
      <c r="S92">
        <f>ROUND((Source!CA64/100)*ROUND(Source!AF64*Source!I64, 2), 2)</f>
        <v>0</v>
      </c>
      <c r="T92">
        <f>Source!Y64</f>
        <v>0</v>
      </c>
      <c r="U92">
        <f>ROUND((175/100)*ROUND(Source!AE64*Source!I64, 2), 2)</f>
        <v>0</v>
      </c>
      <c r="V92">
        <f>ROUND((108/100)*ROUND(Source!CS64*Source!I64, 2), 2)</f>
        <v>0</v>
      </c>
    </row>
    <row r="93" spans="1:22" ht="14.25" x14ac:dyDescent="0.2">
      <c r="A93" s="17"/>
      <c r="B93" s="17"/>
      <c r="C93" s="17" t="s">
        <v>303</v>
      </c>
      <c r="D93" s="18" t="s">
        <v>304</v>
      </c>
      <c r="E93" s="8">
        <f>Source!AT59</f>
        <v>70</v>
      </c>
      <c r="F93" s="20"/>
      <c r="G93" s="19"/>
      <c r="H93" s="8"/>
      <c r="I93" s="8"/>
      <c r="J93" s="20">
        <f>SUM(R83:R92)</f>
        <v>17200.37</v>
      </c>
      <c r="K93" s="20"/>
    </row>
    <row r="94" spans="1:22" ht="14.25" x14ac:dyDescent="0.2">
      <c r="A94" s="17"/>
      <c r="B94" s="17"/>
      <c r="C94" s="17" t="s">
        <v>305</v>
      </c>
      <c r="D94" s="18" t="s">
        <v>304</v>
      </c>
      <c r="E94" s="8">
        <f>Source!AU59</f>
        <v>10</v>
      </c>
      <c r="F94" s="20"/>
      <c r="G94" s="19"/>
      <c r="H94" s="8"/>
      <c r="I94" s="8"/>
      <c r="J94" s="20">
        <f>SUM(T83:T93)</f>
        <v>2457.1999999999998</v>
      </c>
      <c r="K94" s="20"/>
    </row>
    <row r="95" spans="1:22" ht="14.25" x14ac:dyDescent="0.2">
      <c r="A95" s="17"/>
      <c r="B95" s="17"/>
      <c r="C95" s="17" t="s">
        <v>306</v>
      </c>
      <c r="D95" s="18" t="s">
        <v>304</v>
      </c>
      <c r="E95" s="8">
        <f>108</f>
        <v>108</v>
      </c>
      <c r="F95" s="20"/>
      <c r="G95" s="19"/>
      <c r="H95" s="8"/>
      <c r="I95" s="8"/>
      <c r="J95" s="20">
        <f>SUM(V83:V94)</f>
        <v>3.52</v>
      </c>
      <c r="K95" s="20"/>
    </row>
    <row r="96" spans="1:22" ht="14.25" x14ac:dyDescent="0.2">
      <c r="A96" s="17"/>
      <c r="B96" s="17"/>
      <c r="C96" s="17" t="s">
        <v>307</v>
      </c>
      <c r="D96" s="18" t="s">
        <v>308</v>
      </c>
      <c r="E96" s="8">
        <f>Source!AQ59</f>
        <v>80.5</v>
      </c>
      <c r="F96" s="20"/>
      <c r="G96" s="19" t="str">
        <f>Source!DI59</f>
        <v/>
      </c>
      <c r="H96" s="8">
        <f>Source!AV59</f>
        <v>1</v>
      </c>
      <c r="I96" s="8"/>
      <c r="J96" s="20"/>
      <c r="K96" s="20">
        <f>Source!U59</f>
        <v>38.64</v>
      </c>
    </row>
    <row r="97" spans="1:22" ht="15" x14ac:dyDescent="0.25">
      <c r="A97" s="25"/>
      <c r="B97" s="25"/>
      <c r="C97" s="25"/>
      <c r="D97" s="25"/>
      <c r="E97" s="25"/>
      <c r="F97" s="25"/>
      <c r="G97" s="25"/>
      <c r="H97" s="25"/>
      <c r="I97" s="34">
        <f>J85+J86+J93+J94+J95+SUM(J88:J92)</f>
        <v>206166.57</v>
      </c>
      <c r="J97" s="34"/>
      <c r="K97" s="26">
        <f>IF(Source!I59&lt;&gt;0, ROUND(I97/Source!I59, 2), 0)</f>
        <v>429513.69</v>
      </c>
      <c r="P97" s="24">
        <f>I97</f>
        <v>206166.57</v>
      </c>
    </row>
    <row r="98" spans="1:22" ht="14.25" x14ac:dyDescent="0.2">
      <c r="C98" s="27" t="str">
        <f>Source!G71</f>
        <v>Ковбойский городок</v>
      </c>
    </row>
    <row r="99" spans="1:22" ht="28.5" x14ac:dyDescent="0.2">
      <c r="A99" s="17">
        <v>5</v>
      </c>
      <c r="B99" s="17" t="str">
        <f>Source!F72</f>
        <v>1.20-3103-1-10/1</v>
      </c>
      <c r="C99" s="17" t="str">
        <f>Source!G72</f>
        <v>Установка розетки штепсельной полугерметической и герметической</v>
      </c>
      <c r="D99" s="18" t="str">
        <f>Source!H72</f>
        <v>100 шт.</v>
      </c>
      <c r="E99" s="8">
        <f>Source!I72</f>
        <v>0.57999999999999996</v>
      </c>
      <c r="F99" s="20"/>
      <c r="G99" s="19"/>
      <c r="H99" s="8"/>
      <c r="I99" s="8"/>
      <c r="J99" s="20"/>
      <c r="K99" s="20"/>
      <c r="Q99">
        <f>ROUND((Source!BZ72/100)*ROUND((Source!AF72*Source!AV72)*Source!I72, 2), 2)</f>
        <v>20783.77</v>
      </c>
      <c r="R99">
        <f>Source!X72</f>
        <v>20783.77</v>
      </c>
      <c r="S99">
        <f>ROUND((Source!CA72/100)*ROUND((Source!AF72*Source!AV72)*Source!I72, 2), 2)</f>
        <v>2969.11</v>
      </c>
      <c r="T99">
        <f>Source!Y72</f>
        <v>2969.11</v>
      </c>
      <c r="U99">
        <f>ROUND((175/100)*ROUND((Source!AE72*Source!AV72)*Source!I72, 2), 2)</f>
        <v>6.9</v>
      </c>
      <c r="V99">
        <f>ROUND((108/100)*ROUND(Source!CS72*Source!I72, 2), 2)</f>
        <v>4.26</v>
      </c>
    </row>
    <row r="100" spans="1:22" x14ac:dyDescent="0.2">
      <c r="C100" s="21" t="str">
        <f>"Объем: "&amp;Source!I72&amp;"=58/"&amp;"100"</f>
        <v>Объем: 0,58=58/100</v>
      </c>
    </row>
    <row r="101" spans="1:22" ht="14.25" x14ac:dyDescent="0.2">
      <c r="A101" s="17"/>
      <c r="B101" s="17"/>
      <c r="C101" s="17" t="s">
        <v>294</v>
      </c>
      <c r="D101" s="18"/>
      <c r="E101" s="8"/>
      <c r="F101" s="20">
        <f>Source!AO72</f>
        <v>51191.56</v>
      </c>
      <c r="G101" s="19" t="str">
        <f>Source!DG72</f>
        <v/>
      </c>
      <c r="H101" s="8">
        <f>Source!AV72</f>
        <v>1</v>
      </c>
      <c r="I101" s="8">
        <f>IF(Source!BA72&lt;&gt; 0, Source!BA72, 1)</f>
        <v>1</v>
      </c>
      <c r="J101" s="20">
        <f>Source!S72</f>
        <v>29691.1</v>
      </c>
      <c r="K101" s="20"/>
    </row>
    <row r="102" spans="1:22" ht="14.25" x14ac:dyDescent="0.2">
      <c r="A102" s="17"/>
      <c r="B102" s="17"/>
      <c r="C102" s="17" t="s">
        <v>295</v>
      </c>
      <c r="D102" s="18"/>
      <c r="E102" s="8"/>
      <c r="F102" s="20">
        <f>Source!AM72</f>
        <v>2206.6</v>
      </c>
      <c r="G102" s="19" t="str">
        <f>Source!DE72</f>
        <v/>
      </c>
      <c r="H102" s="8">
        <f>Source!AV72</f>
        <v>1</v>
      </c>
      <c r="I102" s="8">
        <f>IF(Source!BB72&lt;&gt; 0, Source!BB72, 1)</f>
        <v>1</v>
      </c>
      <c r="J102" s="20">
        <f>Source!Q72</f>
        <v>1279.83</v>
      </c>
      <c r="K102" s="20"/>
    </row>
    <row r="103" spans="1:22" ht="14.25" x14ac:dyDescent="0.2">
      <c r="A103" s="17"/>
      <c r="B103" s="17"/>
      <c r="C103" s="17" t="s">
        <v>296</v>
      </c>
      <c r="D103" s="18"/>
      <c r="E103" s="8"/>
      <c r="F103" s="20">
        <f>Source!AN72</f>
        <v>6.8</v>
      </c>
      <c r="G103" s="19" t="str">
        <f>Source!DF72</f>
        <v/>
      </c>
      <c r="H103" s="8">
        <f>Source!AV72</f>
        <v>1</v>
      </c>
      <c r="I103" s="8">
        <f>IF(Source!BS72&lt;&gt; 0, Source!BS72, 1)</f>
        <v>1</v>
      </c>
      <c r="J103" s="22">
        <f>Source!R72</f>
        <v>3.94</v>
      </c>
      <c r="K103" s="20"/>
    </row>
    <row r="104" spans="1:22" ht="54" x14ac:dyDescent="0.2">
      <c r="A104" s="17" t="s">
        <v>88</v>
      </c>
      <c r="B104" s="17" t="str">
        <f>Source!F73</f>
        <v>Цена поставщика</v>
      </c>
      <c r="C104" s="17" t="s">
        <v>309</v>
      </c>
      <c r="D104" s="18" t="str">
        <f>Source!H73</f>
        <v>шт.</v>
      </c>
      <c r="E104" s="8">
        <f>Source!I73</f>
        <v>6.9599999999999991</v>
      </c>
      <c r="F104" s="20">
        <f>Source!AK73</f>
        <v>1466.17</v>
      </c>
      <c r="G104" s="23" t="s">
        <v>3</v>
      </c>
      <c r="H104" s="8">
        <f>Source!AW73</f>
        <v>1</v>
      </c>
      <c r="I104" s="8">
        <f>IF(Source!BC73&lt;&gt; 0, Source!BC73, 1)</f>
        <v>9.8800000000000008</v>
      </c>
      <c r="J104" s="20">
        <f>Source!O73</f>
        <v>100820.89</v>
      </c>
      <c r="K104" s="20"/>
      <c r="Q104">
        <f>ROUND((Source!BZ73/100)*ROUND(Source!AF73*Source!I73, 2), 2)</f>
        <v>0</v>
      </c>
      <c r="R104">
        <f>Source!X73</f>
        <v>0</v>
      </c>
      <c r="S104">
        <f>ROUND((Source!CA73/100)*ROUND(Source!AF73*Source!I73, 2), 2)</f>
        <v>0</v>
      </c>
      <c r="T104">
        <f>Source!Y73</f>
        <v>0</v>
      </c>
      <c r="U104">
        <f>ROUND((175/100)*ROUND(Source!AE73*Source!I73, 2), 2)</f>
        <v>0</v>
      </c>
      <c r="V104">
        <f>ROUND((108/100)*ROUND(Source!CS73*Source!I73, 2), 2)</f>
        <v>0</v>
      </c>
    </row>
    <row r="105" spans="1:22" ht="54" x14ac:dyDescent="0.2">
      <c r="A105" s="17" t="s">
        <v>89</v>
      </c>
      <c r="B105" s="17" t="str">
        <f>Source!F74</f>
        <v>Цена поставщика</v>
      </c>
      <c r="C105" s="17" t="s">
        <v>310</v>
      </c>
      <c r="D105" s="18" t="str">
        <f>Source!H74</f>
        <v>шт.</v>
      </c>
      <c r="E105" s="8">
        <f>Source!I74</f>
        <v>6.9599999999999991</v>
      </c>
      <c r="F105" s="20">
        <f>Source!AK74</f>
        <v>683.86</v>
      </c>
      <c r="G105" s="23" t="s">
        <v>3</v>
      </c>
      <c r="H105" s="8">
        <f>Source!AW74</f>
        <v>1</v>
      </c>
      <c r="I105" s="8">
        <f>IF(Source!BC74&lt;&gt; 0, Source!BC74, 1)</f>
        <v>9.8800000000000008</v>
      </c>
      <c r="J105" s="20">
        <f>Source!O74</f>
        <v>47025.5</v>
      </c>
      <c r="K105" s="20"/>
      <c r="Q105">
        <f>ROUND((Source!BZ74/100)*ROUND(Source!AF74*Source!I74, 2), 2)</f>
        <v>0</v>
      </c>
      <c r="R105">
        <f>Source!X74</f>
        <v>0</v>
      </c>
      <c r="S105">
        <f>ROUND((Source!CA74/100)*ROUND(Source!AF74*Source!I74, 2), 2)</f>
        <v>0</v>
      </c>
      <c r="T105">
        <f>Source!Y74</f>
        <v>0</v>
      </c>
      <c r="U105">
        <f>ROUND((175/100)*ROUND(Source!AE74*Source!I74, 2), 2)</f>
        <v>0</v>
      </c>
      <c r="V105">
        <f>ROUND((108/100)*ROUND(Source!CS74*Source!I74, 2), 2)</f>
        <v>0</v>
      </c>
    </row>
    <row r="106" spans="1:22" ht="54" x14ac:dyDescent="0.2">
      <c r="A106" s="17" t="s">
        <v>90</v>
      </c>
      <c r="B106" s="17" t="str">
        <f>Source!F75</f>
        <v>Цена поставщика</v>
      </c>
      <c r="C106" s="17" t="s">
        <v>311</v>
      </c>
      <c r="D106" s="18" t="str">
        <f>Source!H75</f>
        <v>шт.</v>
      </c>
      <c r="E106" s="8">
        <f>Source!I75</f>
        <v>16.239999999999998</v>
      </c>
      <c r="F106" s="20">
        <f>Source!AK75</f>
        <v>196.70000000000002</v>
      </c>
      <c r="G106" s="23" t="s">
        <v>3</v>
      </c>
      <c r="H106" s="8">
        <f>Source!AW75</f>
        <v>1</v>
      </c>
      <c r="I106" s="8">
        <f>IF(Source!BC75&lt;&gt; 0, Source!BC75, 1)</f>
        <v>9.8800000000000008</v>
      </c>
      <c r="J106" s="20">
        <f>Source!O75</f>
        <v>31560.75</v>
      </c>
      <c r="K106" s="20"/>
      <c r="Q106">
        <f>ROUND((Source!BZ75/100)*ROUND(Source!AF75*Source!I75, 2), 2)</f>
        <v>0</v>
      </c>
      <c r="R106">
        <f>Source!X75</f>
        <v>0</v>
      </c>
      <c r="S106">
        <f>ROUND((Source!CA75/100)*ROUND(Source!AF75*Source!I75, 2), 2)</f>
        <v>0</v>
      </c>
      <c r="T106">
        <f>Source!Y75</f>
        <v>0</v>
      </c>
      <c r="U106">
        <f>ROUND((175/100)*ROUND(Source!AE75*Source!I75, 2), 2)</f>
        <v>0</v>
      </c>
      <c r="V106">
        <f>ROUND((108/100)*ROUND(Source!CS75*Source!I75, 2), 2)</f>
        <v>0</v>
      </c>
    </row>
    <row r="107" spans="1:22" ht="54" x14ac:dyDescent="0.2">
      <c r="A107" s="17" t="s">
        <v>91</v>
      </c>
      <c r="B107" s="17" t="str">
        <f>Source!F76</f>
        <v>Цена поставщика</v>
      </c>
      <c r="C107" s="17" t="s">
        <v>312</v>
      </c>
      <c r="D107" s="18" t="str">
        <f>Source!H76</f>
        <v>шт.</v>
      </c>
      <c r="E107" s="8">
        <f>Source!I76</f>
        <v>9.2799999999999994</v>
      </c>
      <c r="F107" s="20">
        <f>Source!AK76</f>
        <v>118.98</v>
      </c>
      <c r="G107" s="23" t="s">
        <v>3</v>
      </c>
      <c r="H107" s="8">
        <f>Source!AW76</f>
        <v>1</v>
      </c>
      <c r="I107" s="8">
        <f>IF(Source!BC76&lt;&gt; 0, Source!BC76, 1)</f>
        <v>9.8800000000000008</v>
      </c>
      <c r="J107" s="20">
        <f>Source!O76</f>
        <v>10908.85</v>
      </c>
      <c r="K107" s="20"/>
      <c r="Q107">
        <f>ROUND((Source!BZ76/100)*ROUND(Source!AF76*Source!I76, 2), 2)</f>
        <v>0</v>
      </c>
      <c r="R107">
        <f>Source!X76</f>
        <v>0</v>
      </c>
      <c r="S107">
        <f>ROUND((Source!CA76/100)*ROUND(Source!AF76*Source!I76, 2), 2)</f>
        <v>0</v>
      </c>
      <c r="T107">
        <f>Source!Y76</f>
        <v>0</v>
      </c>
      <c r="U107">
        <f>ROUND((175/100)*ROUND(Source!AE76*Source!I76, 2), 2)</f>
        <v>0</v>
      </c>
      <c r="V107">
        <f>ROUND((108/100)*ROUND(Source!CS76*Source!I76, 2), 2)</f>
        <v>0</v>
      </c>
    </row>
    <row r="108" spans="1:22" ht="54" x14ac:dyDescent="0.2">
      <c r="A108" s="17" t="s">
        <v>92</v>
      </c>
      <c r="B108" s="17" t="str">
        <f>Source!F77</f>
        <v>Цена поставщика</v>
      </c>
      <c r="C108" s="17" t="s">
        <v>313</v>
      </c>
      <c r="D108" s="18" t="str">
        <f>Source!H77</f>
        <v>шт.</v>
      </c>
      <c r="E108" s="8">
        <f>Source!I77</f>
        <v>18.559999999999999</v>
      </c>
      <c r="F108" s="20">
        <f>Source!AK77</f>
        <v>114.19</v>
      </c>
      <c r="G108" s="23" t="s">
        <v>3</v>
      </c>
      <c r="H108" s="8">
        <f>Source!AW77</f>
        <v>1</v>
      </c>
      <c r="I108" s="8">
        <f>IF(Source!BC77&lt;&gt; 0, Source!BC77, 1)</f>
        <v>9.8800000000000008</v>
      </c>
      <c r="J108" s="20">
        <f>Source!O77</f>
        <v>20939.34</v>
      </c>
      <c r="K108" s="20"/>
      <c r="Q108">
        <f>ROUND((Source!BZ77/100)*ROUND(Source!AF77*Source!I77, 2), 2)</f>
        <v>0</v>
      </c>
      <c r="R108">
        <f>Source!X77</f>
        <v>0</v>
      </c>
      <c r="S108">
        <f>ROUND((Source!CA77/100)*ROUND(Source!AF77*Source!I77, 2), 2)</f>
        <v>0</v>
      </c>
      <c r="T108">
        <f>Source!Y77</f>
        <v>0</v>
      </c>
      <c r="U108">
        <f>ROUND((175/100)*ROUND(Source!AE77*Source!I77, 2), 2)</f>
        <v>0</v>
      </c>
      <c r="V108">
        <f>ROUND((108/100)*ROUND(Source!CS77*Source!I77, 2), 2)</f>
        <v>0</v>
      </c>
    </row>
    <row r="109" spans="1:22" ht="14.25" x14ac:dyDescent="0.2">
      <c r="A109" s="17"/>
      <c r="B109" s="17"/>
      <c r="C109" s="17" t="s">
        <v>303</v>
      </c>
      <c r="D109" s="18" t="s">
        <v>304</v>
      </c>
      <c r="E109" s="8">
        <f>Source!AT72</f>
        <v>70</v>
      </c>
      <c r="F109" s="20"/>
      <c r="G109" s="19"/>
      <c r="H109" s="8"/>
      <c r="I109" s="8"/>
      <c r="J109" s="20">
        <f>SUM(R99:R108)</f>
        <v>20783.77</v>
      </c>
      <c r="K109" s="20"/>
    </row>
    <row r="110" spans="1:22" ht="14.25" x14ac:dyDescent="0.2">
      <c r="A110" s="17"/>
      <c r="B110" s="17"/>
      <c r="C110" s="17" t="s">
        <v>305</v>
      </c>
      <c r="D110" s="18" t="s">
        <v>304</v>
      </c>
      <c r="E110" s="8">
        <f>Source!AU72</f>
        <v>10</v>
      </c>
      <c r="F110" s="20"/>
      <c r="G110" s="19"/>
      <c r="H110" s="8"/>
      <c r="I110" s="8"/>
      <c r="J110" s="20">
        <f>SUM(T99:T109)</f>
        <v>2969.11</v>
      </c>
      <c r="K110" s="20"/>
    </row>
    <row r="111" spans="1:22" ht="14.25" x14ac:dyDescent="0.2">
      <c r="A111" s="17"/>
      <c r="B111" s="17"/>
      <c r="C111" s="17" t="s">
        <v>306</v>
      </c>
      <c r="D111" s="18" t="s">
        <v>304</v>
      </c>
      <c r="E111" s="8">
        <f>108</f>
        <v>108</v>
      </c>
      <c r="F111" s="20"/>
      <c r="G111" s="19"/>
      <c r="H111" s="8"/>
      <c r="I111" s="8"/>
      <c r="J111" s="20">
        <f>SUM(V99:V110)</f>
        <v>4.26</v>
      </c>
      <c r="K111" s="20"/>
    </row>
    <row r="112" spans="1:22" ht="14.25" x14ac:dyDescent="0.2">
      <c r="A112" s="17"/>
      <c r="B112" s="17"/>
      <c r="C112" s="17" t="s">
        <v>307</v>
      </c>
      <c r="D112" s="18" t="s">
        <v>308</v>
      </c>
      <c r="E112" s="8">
        <f>Source!AQ72</f>
        <v>80.5</v>
      </c>
      <c r="F112" s="20"/>
      <c r="G112" s="19" t="str">
        <f>Source!DI72</f>
        <v/>
      </c>
      <c r="H112" s="8">
        <f>Source!AV72</f>
        <v>1</v>
      </c>
      <c r="I112" s="8"/>
      <c r="J112" s="20"/>
      <c r="K112" s="20">
        <f>Source!U72</f>
        <v>46.69</v>
      </c>
    </row>
    <row r="113" spans="1:22" ht="15" x14ac:dyDescent="0.25">
      <c r="A113" s="25"/>
      <c r="B113" s="25"/>
      <c r="C113" s="25"/>
      <c r="D113" s="25"/>
      <c r="E113" s="25"/>
      <c r="F113" s="25"/>
      <c r="G113" s="25"/>
      <c r="H113" s="25"/>
      <c r="I113" s="34">
        <f>J101+J102+J109+J110+J111+SUM(J104:J108)</f>
        <v>265983.40000000002</v>
      </c>
      <c r="J113" s="34"/>
      <c r="K113" s="26">
        <f>IF(Source!I72&lt;&gt;0, ROUND(I113/Source!I72, 2), 0)</f>
        <v>458592.07</v>
      </c>
      <c r="P113" s="24">
        <f>I113</f>
        <v>265983.40000000002</v>
      </c>
    </row>
    <row r="114" spans="1:22" ht="14.25" x14ac:dyDescent="0.2">
      <c r="C114" s="27" t="str">
        <f>Source!G84</f>
        <v>Русская деревня</v>
      </c>
    </row>
    <row r="115" spans="1:22" ht="28.5" x14ac:dyDescent="0.2">
      <c r="A115" s="17">
        <v>6</v>
      </c>
      <c r="B115" s="17" t="str">
        <f>Source!F85</f>
        <v>1.20-3103-1-10/1</v>
      </c>
      <c r="C115" s="17" t="str">
        <f>Source!G85</f>
        <v>Установка розетки штепсельной полугерметической и герметической</v>
      </c>
      <c r="D115" s="18" t="str">
        <f>Source!H85</f>
        <v>100 шт.</v>
      </c>
      <c r="E115" s="8">
        <f>Source!I85</f>
        <v>0.5</v>
      </c>
      <c r="F115" s="20"/>
      <c r="G115" s="19"/>
      <c r="H115" s="8"/>
      <c r="I115" s="8"/>
      <c r="J115" s="20"/>
      <c r="K115" s="20"/>
      <c r="Q115">
        <f>ROUND((Source!BZ85/100)*ROUND((Source!AF85*Source!AV85)*Source!I85, 2), 2)</f>
        <v>17917.05</v>
      </c>
      <c r="R115">
        <f>Source!X85</f>
        <v>17917.05</v>
      </c>
      <c r="S115">
        <f>ROUND((Source!CA85/100)*ROUND((Source!AF85*Source!AV85)*Source!I85, 2), 2)</f>
        <v>2559.58</v>
      </c>
      <c r="T115">
        <f>Source!Y85</f>
        <v>2559.58</v>
      </c>
      <c r="U115">
        <f>ROUND((175/100)*ROUND((Source!AE85*Source!AV85)*Source!I85, 2), 2)</f>
        <v>5.95</v>
      </c>
      <c r="V115">
        <f>ROUND((108/100)*ROUND(Source!CS85*Source!I85, 2), 2)</f>
        <v>3.67</v>
      </c>
    </row>
    <row r="116" spans="1:22" x14ac:dyDescent="0.2">
      <c r="C116" s="21" t="str">
        <f>"Объем: "&amp;Source!I85&amp;"=50/"&amp;"100"</f>
        <v>Объем: 0,5=50/100</v>
      </c>
    </row>
    <row r="117" spans="1:22" ht="14.25" x14ac:dyDescent="0.2">
      <c r="A117" s="17"/>
      <c r="B117" s="17"/>
      <c r="C117" s="17" t="s">
        <v>294</v>
      </c>
      <c r="D117" s="18"/>
      <c r="E117" s="8"/>
      <c r="F117" s="20">
        <f>Source!AO85</f>
        <v>51191.56</v>
      </c>
      <c r="G117" s="19" t="str">
        <f>Source!DG85</f>
        <v/>
      </c>
      <c r="H117" s="8">
        <f>Source!AV85</f>
        <v>1</v>
      </c>
      <c r="I117" s="8">
        <f>IF(Source!BA85&lt;&gt; 0, Source!BA85, 1)</f>
        <v>1</v>
      </c>
      <c r="J117" s="20">
        <f>Source!S85</f>
        <v>25595.78</v>
      </c>
      <c r="K117" s="20"/>
    </row>
    <row r="118" spans="1:22" ht="14.25" x14ac:dyDescent="0.2">
      <c r="A118" s="17"/>
      <c r="B118" s="17"/>
      <c r="C118" s="17" t="s">
        <v>295</v>
      </c>
      <c r="D118" s="18"/>
      <c r="E118" s="8"/>
      <c r="F118" s="20">
        <f>Source!AM85</f>
        <v>2206.6</v>
      </c>
      <c r="G118" s="19" t="str">
        <f>Source!DE85</f>
        <v/>
      </c>
      <c r="H118" s="8">
        <f>Source!AV85</f>
        <v>1</v>
      </c>
      <c r="I118" s="8">
        <f>IF(Source!BB85&lt;&gt; 0, Source!BB85, 1)</f>
        <v>1</v>
      </c>
      <c r="J118" s="20">
        <f>Source!Q85</f>
        <v>1103.3</v>
      </c>
      <c r="K118" s="20"/>
    </row>
    <row r="119" spans="1:22" ht="14.25" x14ac:dyDescent="0.2">
      <c r="A119" s="17"/>
      <c r="B119" s="17"/>
      <c r="C119" s="17" t="s">
        <v>296</v>
      </c>
      <c r="D119" s="18"/>
      <c r="E119" s="8"/>
      <c r="F119" s="20">
        <f>Source!AN85</f>
        <v>6.8</v>
      </c>
      <c r="G119" s="19" t="str">
        <f>Source!DF85</f>
        <v/>
      </c>
      <c r="H119" s="8">
        <f>Source!AV85</f>
        <v>1</v>
      </c>
      <c r="I119" s="8">
        <f>IF(Source!BS85&lt;&gt; 0, Source!BS85, 1)</f>
        <v>1</v>
      </c>
      <c r="J119" s="22">
        <f>Source!R85</f>
        <v>3.4</v>
      </c>
      <c r="K119" s="20"/>
    </row>
    <row r="120" spans="1:22" ht="54" x14ac:dyDescent="0.2">
      <c r="A120" s="17" t="s">
        <v>95</v>
      </c>
      <c r="B120" s="17" t="str">
        <f>Source!F86</f>
        <v>Цена поставщика</v>
      </c>
      <c r="C120" s="17" t="s">
        <v>309</v>
      </c>
      <c r="D120" s="18" t="str">
        <f>Source!H86</f>
        <v>шт.</v>
      </c>
      <c r="E120" s="8">
        <f>Source!I86</f>
        <v>6</v>
      </c>
      <c r="F120" s="20">
        <f>Source!AK86</f>
        <v>1466.17</v>
      </c>
      <c r="G120" s="23" t="s">
        <v>3</v>
      </c>
      <c r="H120" s="8">
        <f>Source!AW86</f>
        <v>1</v>
      </c>
      <c r="I120" s="8">
        <f>IF(Source!BC86&lt;&gt; 0, Source!BC86, 1)</f>
        <v>9.8800000000000008</v>
      </c>
      <c r="J120" s="20">
        <f>Source!O86</f>
        <v>86914.559999999998</v>
      </c>
      <c r="K120" s="20"/>
      <c r="Q120">
        <f>ROUND((Source!BZ86/100)*ROUND(Source!AF86*Source!I86, 2), 2)</f>
        <v>0</v>
      </c>
      <c r="R120">
        <f>Source!X86</f>
        <v>0</v>
      </c>
      <c r="S120">
        <f>ROUND((Source!CA86/100)*ROUND(Source!AF86*Source!I86, 2), 2)</f>
        <v>0</v>
      </c>
      <c r="T120">
        <f>Source!Y86</f>
        <v>0</v>
      </c>
      <c r="U120">
        <f>ROUND((175/100)*ROUND(Source!AE86*Source!I86, 2), 2)</f>
        <v>0</v>
      </c>
      <c r="V120">
        <f>ROUND((108/100)*ROUND(Source!CS86*Source!I86, 2), 2)</f>
        <v>0</v>
      </c>
    </row>
    <row r="121" spans="1:22" ht="54" x14ac:dyDescent="0.2">
      <c r="A121" s="17" t="s">
        <v>96</v>
      </c>
      <c r="B121" s="17" t="str">
        <f>Source!F87</f>
        <v>Цена поставщика</v>
      </c>
      <c r="C121" s="17" t="s">
        <v>310</v>
      </c>
      <c r="D121" s="18" t="str">
        <f>Source!H87</f>
        <v>шт.</v>
      </c>
      <c r="E121" s="8">
        <f>Source!I87</f>
        <v>6</v>
      </c>
      <c r="F121" s="20">
        <f>Source!AK87</f>
        <v>683.86</v>
      </c>
      <c r="G121" s="23" t="s">
        <v>3</v>
      </c>
      <c r="H121" s="8">
        <f>Source!AW87</f>
        <v>1</v>
      </c>
      <c r="I121" s="8">
        <f>IF(Source!BC87&lt;&gt; 0, Source!BC87, 1)</f>
        <v>9.8800000000000008</v>
      </c>
      <c r="J121" s="20">
        <f>Source!O87</f>
        <v>40539.22</v>
      </c>
      <c r="K121" s="20"/>
      <c r="Q121">
        <f>ROUND((Source!BZ87/100)*ROUND(Source!AF87*Source!I87, 2), 2)</f>
        <v>0</v>
      </c>
      <c r="R121">
        <f>Source!X87</f>
        <v>0</v>
      </c>
      <c r="S121">
        <f>ROUND((Source!CA87/100)*ROUND(Source!AF87*Source!I87, 2), 2)</f>
        <v>0</v>
      </c>
      <c r="T121">
        <f>Source!Y87</f>
        <v>0</v>
      </c>
      <c r="U121">
        <f>ROUND((175/100)*ROUND(Source!AE87*Source!I87, 2), 2)</f>
        <v>0</v>
      </c>
      <c r="V121">
        <f>ROUND((108/100)*ROUND(Source!CS87*Source!I87, 2), 2)</f>
        <v>0</v>
      </c>
    </row>
    <row r="122" spans="1:22" ht="54" x14ac:dyDescent="0.2">
      <c r="A122" s="17" t="s">
        <v>97</v>
      </c>
      <c r="B122" s="17" t="str">
        <f>Source!F88</f>
        <v>Цена поставщика</v>
      </c>
      <c r="C122" s="17" t="s">
        <v>311</v>
      </c>
      <c r="D122" s="18" t="str">
        <f>Source!H88</f>
        <v>шт.</v>
      </c>
      <c r="E122" s="8">
        <f>Source!I88</f>
        <v>14</v>
      </c>
      <c r="F122" s="20">
        <f>Source!AK88</f>
        <v>196.70000000000002</v>
      </c>
      <c r="G122" s="23" t="s">
        <v>3</v>
      </c>
      <c r="H122" s="8">
        <f>Source!AW88</f>
        <v>1</v>
      </c>
      <c r="I122" s="8">
        <f>IF(Source!BC88&lt;&gt; 0, Source!BC88, 1)</f>
        <v>9.8800000000000008</v>
      </c>
      <c r="J122" s="20">
        <f>Source!O88</f>
        <v>27207.54</v>
      </c>
      <c r="K122" s="20"/>
      <c r="Q122">
        <f>ROUND((Source!BZ88/100)*ROUND(Source!AF88*Source!I88, 2), 2)</f>
        <v>0</v>
      </c>
      <c r="R122">
        <f>Source!X88</f>
        <v>0</v>
      </c>
      <c r="S122">
        <f>ROUND((Source!CA88/100)*ROUND(Source!AF88*Source!I88, 2), 2)</f>
        <v>0</v>
      </c>
      <c r="T122">
        <f>Source!Y88</f>
        <v>0</v>
      </c>
      <c r="U122">
        <f>ROUND((175/100)*ROUND(Source!AE88*Source!I88, 2), 2)</f>
        <v>0</v>
      </c>
      <c r="V122">
        <f>ROUND((108/100)*ROUND(Source!CS88*Source!I88, 2), 2)</f>
        <v>0</v>
      </c>
    </row>
    <row r="123" spans="1:22" ht="54" x14ac:dyDescent="0.2">
      <c r="A123" s="17" t="s">
        <v>98</v>
      </c>
      <c r="B123" s="17" t="str">
        <f>Source!F89</f>
        <v>Цена поставщика</v>
      </c>
      <c r="C123" s="17" t="s">
        <v>312</v>
      </c>
      <c r="D123" s="18" t="str">
        <f>Source!H89</f>
        <v>шт.</v>
      </c>
      <c r="E123" s="8">
        <f>Source!I89</f>
        <v>8</v>
      </c>
      <c r="F123" s="20">
        <f>Source!AK89</f>
        <v>118.98</v>
      </c>
      <c r="G123" s="23" t="s">
        <v>3</v>
      </c>
      <c r="H123" s="8">
        <f>Source!AW89</f>
        <v>1</v>
      </c>
      <c r="I123" s="8">
        <f>IF(Source!BC89&lt;&gt; 0, Source!BC89, 1)</f>
        <v>9.8800000000000008</v>
      </c>
      <c r="J123" s="20">
        <f>Source!O89</f>
        <v>9404.18</v>
      </c>
      <c r="K123" s="20"/>
      <c r="Q123">
        <f>ROUND((Source!BZ89/100)*ROUND(Source!AF89*Source!I89, 2), 2)</f>
        <v>0</v>
      </c>
      <c r="R123">
        <f>Source!X89</f>
        <v>0</v>
      </c>
      <c r="S123">
        <f>ROUND((Source!CA89/100)*ROUND(Source!AF89*Source!I89, 2), 2)</f>
        <v>0</v>
      </c>
      <c r="T123">
        <f>Source!Y89</f>
        <v>0</v>
      </c>
      <c r="U123">
        <f>ROUND((175/100)*ROUND(Source!AE89*Source!I89, 2), 2)</f>
        <v>0</v>
      </c>
      <c r="V123">
        <f>ROUND((108/100)*ROUND(Source!CS89*Source!I89, 2), 2)</f>
        <v>0</v>
      </c>
    </row>
    <row r="124" spans="1:22" ht="54" x14ac:dyDescent="0.2">
      <c r="A124" s="17" t="s">
        <v>99</v>
      </c>
      <c r="B124" s="17" t="str">
        <f>Source!F90</f>
        <v>Цена поставщика</v>
      </c>
      <c r="C124" s="17" t="s">
        <v>313</v>
      </c>
      <c r="D124" s="18" t="str">
        <f>Source!H90</f>
        <v>шт.</v>
      </c>
      <c r="E124" s="8">
        <f>Source!I90</f>
        <v>16</v>
      </c>
      <c r="F124" s="20">
        <f>Source!AK90</f>
        <v>114.19</v>
      </c>
      <c r="G124" s="23" t="s">
        <v>3</v>
      </c>
      <c r="H124" s="8">
        <f>Source!AW90</f>
        <v>1</v>
      </c>
      <c r="I124" s="8">
        <f>IF(Source!BC90&lt;&gt; 0, Source!BC90, 1)</f>
        <v>9.8800000000000008</v>
      </c>
      <c r="J124" s="20">
        <f>Source!O90</f>
        <v>18051.16</v>
      </c>
      <c r="K124" s="20"/>
      <c r="Q124">
        <f>ROUND((Source!BZ90/100)*ROUND(Source!AF90*Source!I90, 2), 2)</f>
        <v>0</v>
      </c>
      <c r="R124">
        <f>Source!X90</f>
        <v>0</v>
      </c>
      <c r="S124">
        <f>ROUND((Source!CA90/100)*ROUND(Source!AF90*Source!I90, 2), 2)</f>
        <v>0</v>
      </c>
      <c r="T124">
        <f>Source!Y90</f>
        <v>0</v>
      </c>
      <c r="U124">
        <f>ROUND((175/100)*ROUND(Source!AE90*Source!I90, 2), 2)</f>
        <v>0</v>
      </c>
      <c r="V124">
        <f>ROUND((108/100)*ROUND(Source!CS90*Source!I90, 2), 2)</f>
        <v>0</v>
      </c>
    </row>
    <row r="125" spans="1:22" ht="14.25" x14ac:dyDescent="0.2">
      <c r="A125" s="17"/>
      <c r="B125" s="17"/>
      <c r="C125" s="17" t="s">
        <v>303</v>
      </c>
      <c r="D125" s="18" t="s">
        <v>304</v>
      </c>
      <c r="E125" s="8">
        <f>Source!AT85</f>
        <v>70</v>
      </c>
      <c r="F125" s="20"/>
      <c r="G125" s="19"/>
      <c r="H125" s="8"/>
      <c r="I125" s="8"/>
      <c r="J125" s="20">
        <f>SUM(R115:R124)</f>
        <v>17917.05</v>
      </c>
      <c r="K125" s="20"/>
    </row>
    <row r="126" spans="1:22" ht="14.25" x14ac:dyDescent="0.2">
      <c r="A126" s="17"/>
      <c r="B126" s="17"/>
      <c r="C126" s="17" t="s">
        <v>305</v>
      </c>
      <c r="D126" s="18" t="s">
        <v>304</v>
      </c>
      <c r="E126" s="8">
        <f>Source!AU85</f>
        <v>10</v>
      </c>
      <c r="F126" s="20"/>
      <c r="G126" s="19"/>
      <c r="H126" s="8"/>
      <c r="I126" s="8"/>
      <c r="J126" s="20">
        <f>SUM(T115:T125)</f>
        <v>2559.58</v>
      </c>
      <c r="K126" s="20"/>
    </row>
    <row r="127" spans="1:22" ht="14.25" x14ac:dyDescent="0.2">
      <c r="A127" s="17"/>
      <c r="B127" s="17"/>
      <c r="C127" s="17" t="s">
        <v>306</v>
      </c>
      <c r="D127" s="18" t="s">
        <v>304</v>
      </c>
      <c r="E127" s="8">
        <f>108</f>
        <v>108</v>
      </c>
      <c r="F127" s="20"/>
      <c r="G127" s="19"/>
      <c r="H127" s="8"/>
      <c r="I127" s="8"/>
      <c r="J127" s="20">
        <f>SUM(V115:V126)</f>
        <v>3.67</v>
      </c>
      <c r="K127" s="20"/>
    </row>
    <row r="128" spans="1:22" ht="14.25" x14ac:dyDescent="0.2">
      <c r="A128" s="17"/>
      <c r="B128" s="17"/>
      <c r="C128" s="17" t="s">
        <v>307</v>
      </c>
      <c r="D128" s="18" t="s">
        <v>308</v>
      </c>
      <c r="E128" s="8">
        <f>Source!AQ85</f>
        <v>80.5</v>
      </c>
      <c r="F128" s="20"/>
      <c r="G128" s="19" t="str">
        <f>Source!DI85</f>
        <v/>
      </c>
      <c r="H128" s="8">
        <f>Source!AV85</f>
        <v>1</v>
      </c>
      <c r="I128" s="8"/>
      <c r="J128" s="20"/>
      <c r="K128" s="20">
        <f>Source!U85</f>
        <v>40.25</v>
      </c>
    </row>
    <row r="129" spans="1:22" ht="15" x14ac:dyDescent="0.25">
      <c r="A129" s="25"/>
      <c r="B129" s="25"/>
      <c r="C129" s="25"/>
      <c r="D129" s="25"/>
      <c r="E129" s="25"/>
      <c r="F129" s="25"/>
      <c r="G129" s="25"/>
      <c r="H129" s="25"/>
      <c r="I129" s="34">
        <f>J117+J118+J125+J126+J127+SUM(J120:J124)</f>
        <v>229296.04</v>
      </c>
      <c r="J129" s="34"/>
      <c r="K129" s="26">
        <f>IF(Source!I85&lt;&gt;0, ROUND(I129/Source!I85, 2), 0)</f>
        <v>458592.08</v>
      </c>
      <c r="P129" s="24">
        <f>I129</f>
        <v>229296.04</v>
      </c>
    </row>
    <row r="130" spans="1:22" ht="14.25" x14ac:dyDescent="0.2">
      <c r="C130" s="27" t="str">
        <f>Source!G97</f>
        <v>Враг у ворот</v>
      </c>
    </row>
    <row r="131" spans="1:22" ht="28.5" x14ac:dyDescent="0.2">
      <c r="A131" s="17">
        <v>7</v>
      </c>
      <c r="B131" s="17" t="str">
        <f>Source!F98</f>
        <v>1.20-3103-1-10/1</v>
      </c>
      <c r="C131" s="17" t="str">
        <f>Source!G98</f>
        <v>Установка розетки штепсельной полугерметической и герметической</v>
      </c>
      <c r="D131" s="18" t="str">
        <f>Source!H98</f>
        <v>100 шт.</v>
      </c>
      <c r="E131" s="8">
        <f>Source!I98</f>
        <v>1.03</v>
      </c>
      <c r="F131" s="20"/>
      <c r="G131" s="19"/>
      <c r="H131" s="8"/>
      <c r="I131" s="8"/>
      <c r="J131" s="20"/>
      <c r="K131" s="20"/>
      <c r="Q131">
        <f>ROUND((Source!BZ98/100)*ROUND((Source!AF98*Source!AV98)*Source!I98, 2), 2)</f>
        <v>36909.120000000003</v>
      </c>
      <c r="R131">
        <f>Source!X98</f>
        <v>36909.120000000003</v>
      </c>
      <c r="S131">
        <f>ROUND((Source!CA98/100)*ROUND((Source!AF98*Source!AV98)*Source!I98, 2), 2)</f>
        <v>5272.73</v>
      </c>
      <c r="T131">
        <f>Source!Y98</f>
        <v>5272.73</v>
      </c>
      <c r="U131">
        <f>ROUND((175/100)*ROUND((Source!AE98*Source!AV98)*Source!I98, 2), 2)</f>
        <v>12.25</v>
      </c>
      <c r="V131">
        <f>ROUND((108/100)*ROUND(Source!CS98*Source!I98, 2), 2)</f>
        <v>7.56</v>
      </c>
    </row>
    <row r="132" spans="1:22" x14ac:dyDescent="0.2">
      <c r="C132" s="21" t="str">
        <f>"Объем: "&amp;Source!I98&amp;"=103/"&amp;"100"</f>
        <v>Объем: 1,03=103/100</v>
      </c>
    </row>
    <row r="133" spans="1:22" ht="14.25" x14ac:dyDescent="0.2">
      <c r="A133" s="17"/>
      <c r="B133" s="17"/>
      <c r="C133" s="17" t="s">
        <v>294</v>
      </c>
      <c r="D133" s="18"/>
      <c r="E133" s="8"/>
      <c r="F133" s="20">
        <f>Source!AO98</f>
        <v>51191.56</v>
      </c>
      <c r="G133" s="19" t="str">
        <f>Source!DG98</f>
        <v/>
      </c>
      <c r="H133" s="8">
        <f>Source!AV98</f>
        <v>1</v>
      </c>
      <c r="I133" s="8">
        <f>IF(Source!BA98&lt;&gt; 0, Source!BA98, 1)</f>
        <v>1</v>
      </c>
      <c r="J133" s="20">
        <f>Source!S98</f>
        <v>52727.31</v>
      </c>
      <c r="K133" s="20"/>
    </row>
    <row r="134" spans="1:22" ht="14.25" x14ac:dyDescent="0.2">
      <c r="A134" s="17"/>
      <c r="B134" s="17"/>
      <c r="C134" s="17" t="s">
        <v>295</v>
      </c>
      <c r="D134" s="18"/>
      <c r="E134" s="8"/>
      <c r="F134" s="20">
        <f>Source!AM98</f>
        <v>2206.6</v>
      </c>
      <c r="G134" s="19" t="str">
        <f>Source!DE98</f>
        <v/>
      </c>
      <c r="H134" s="8">
        <f>Source!AV98</f>
        <v>1</v>
      </c>
      <c r="I134" s="8">
        <f>IF(Source!BB98&lt;&gt; 0, Source!BB98, 1)</f>
        <v>1</v>
      </c>
      <c r="J134" s="20">
        <f>Source!Q98</f>
        <v>2272.8000000000002</v>
      </c>
      <c r="K134" s="20"/>
    </row>
    <row r="135" spans="1:22" ht="14.25" x14ac:dyDescent="0.2">
      <c r="A135" s="17"/>
      <c r="B135" s="17"/>
      <c r="C135" s="17" t="s">
        <v>296</v>
      </c>
      <c r="D135" s="18"/>
      <c r="E135" s="8"/>
      <c r="F135" s="20">
        <f>Source!AN98</f>
        <v>6.8</v>
      </c>
      <c r="G135" s="19" t="str">
        <f>Source!DF98</f>
        <v/>
      </c>
      <c r="H135" s="8">
        <f>Source!AV98</f>
        <v>1</v>
      </c>
      <c r="I135" s="8">
        <f>IF(Source!BS98&lt;&gt; 0, Source!BS98, 1)</f>
        <v>1</v>
      </c>
      <c r="J135" s="22">
        <f>Source!R98</f>
        <v>7</v>
      </c>
      <c r="K135" s="20"/>
    </row>
    <row r="136" spans="1:22" ht="54" x14ac:dyDescent="0.2">
      <c r="A136" s="17" t="s">
        <v>102</v>
      </c>
      <c r="B136" s="17" t="str">
        <f>Source!F99</f>
        <v>Цена поставщика</v>
      </c>
      <c r="C136" s="17" t="s">
        <v>309</v>
      </c>
      <c r="D136" s="18" t="str">
        <f>Source!H99</f>
        <v>шт.</v>
      </c>
      <c r="E136" s="8">
        <f>Source!I99</f>
        <v>13</v>
      </c>
      <c r="F136" s="20">
        <f>Source!AK99</f>
        <v>1466.17</v>
      </c>
      <c r="G136" s="23" t="s">
        <v>3</v>
      </c>
      <c r="H136" s="8">
        <f>Source!AW99</f>
        <v>1</v>
      </c>
      <c r="I136" s="8">
        <f>IF(Source!BC99&lt;&gt; 0, Source!BC99, 1)</f>
        <v>9.8800000000000008</v>
      </c>
      <c r="J136" s="20">
        <f>Source!O99</f>
        <v>188314.87</v>
      </c>
      <c r="K136" s="20"/>
      <c r="Q136">
        <f>ROUND((Source!BZ99/100)*ROUND(Source!AF99*Source!I99, 2), 2)</f>
        <v>0</v>
      </c>
      <c r="R136">
        <f>Source!X99</f>
        <v>0</v>
      </c>
      <c r="S136">
        <f>ROUND((Source!CA99/100)*ROUND(Source!AF99*Source!I99, 2), 2)</f>
        <v>0</v>
      </c>
      <c r="T136">
        <f>Source!Y99</f>
        <v>0</v>
      </c>
      <c r="U136">
        <f>ROUND((175/100)*ROUND(Source!AE99*Source!I99, 2), 2)</f>
        <v>0</v>
      </c>
      <c r="V136">
        <f>ROUND((108/100)*ROUND(Source!CS99*Source!I99, 2), 2)</f>
        <v>0</v>
      </c>
    </row>
    <row r="137" spans="1:22" ht="54" x14ac:dyDescent="0.2">
      <c r="A137" s="17" t="s">
        <v>103</v>
      </c>
      <c r="B137" s="17" t="str">
        <f>Source!F100</f>
        <v>Цена поставщика</v>
      </c>
      <c r="C137" s="17" t="s">
        <v>310</v>
      </c>
      <c r="D137" s="18" t="str">
        <f>Source!H100</f>
        <v>шт.</v>
      </c>
      <c r="E137" s="8">
        <f>Source!I100</f>
        <v>13</v>
      </c>
      <c r="F137" s="20">
        <f>Source!AK100</f>
        <v>683.86</v>
      </c>
      <c r="G137" s="23" t="s">
        <v>3</v>
      </c>
      <c r="H137" s="8">
        <f>Source!AW100</f>
        <v>1</v>
      </c>
      <c r="I137" s="8">
        <f>IF(Source!BC100&lt;&gt; 0, Source!BC100, 1)</f>
        <v>9.8800000000000008</v>
      </c>
      <c r="J137" s="20">
        <f>Source!O100</f>
        <v>87834.98</v>
      </c>
      <c r="K137" s="20"/>
      <c r="Q137">
        <f>ROUND((Source!BZ100/100)*ROUND(Source!AF100*Source!I100, 2), 2)</f>
        <v>0</v>
      </c>
      <c r="R137">
        <f>Source!X100</f>
        <v>0</v>
      </c>
      <c r="S137">
        <f>ROUND((Source!CA100/100)*ROUND(Source!AF100*Source!I100, 2), 2)</f>
        <v>0</v>
      </c>
      <c r="T137">
        <f>Source!Y100</f>
        <v>0</v>
      </c>
      <c r="U137">
        <f>ROUND((175/100)*ROUND(Source!AE100*Source!I100, 2), 2)</f>
        <v>0</v>
      </c>
      <c r="V137">
        <f>ROUND((108/100)*ROUND(Source!CS100*Source!I100, 2), 2)</f>
        <v>0</v>
      </c>
    </row>
    <row r="138" spans="1:22" ht="54" x14ac:dyDescent="0.2">
      <c r="A138" s="17" t="s">
        <v>104</v>
      </c>
      <c r="B138" s="17" t="str">
        <f>Source!F101</f>
        <v>Цена поставщика</v>
      </c>
      <c r="C138" s="17" t="s">
        <v>311</v>
      </c>
      <c r="D138" s="18" t="str">
        <f>Source!H101</f>
        <v>шт.</v>
      </c>
      <c r="E138" s="8">
        <f>Source!I101</f>
        <v>29</v>
      </c>
      <c r="F138" s="20">
        <f>Source!AK101</f>
        <v>196.70000000000002</v>
      </c>
      <c r="G138" s="23" t="s">
        <v>3</v>
      </c>
      <c r="H138" s="8">
        <f>Source!AW101</f>
        <v>1</v>
      </c>
      <c r="I138" s="8">
        <f>IF(Source!BC101&lt;&gt; 0, Source!BC101, 1)</f>
        <v>9.8800000000000008</v>
      </c>
      <c r="J138" s="20">
        <f>Source!O101</f>
        <v>56358.48</v>
      </c>
      <c r="K138" s="20"/>
      <c r="Q138">
        <f>ROUND((Source!BZ101/100)*ROUND(Source!AF101*Source!I101, 2), 2)</f>
        <v>0</v>
      </c>
      <c r="R138">
        <f>Source!X101</f>
        <v>0</v>
      </c>
      <c r="S138">
        <f>ROUND((Source!CA101/100)*ROUND(Source!AF101*Source!I101, 2), 2)</f>
        <v>0</v>
      </c>
      <c r="T138">
        <f>Source!Y101</f>
        <v>0</v>
      </c>
      <c r="U138">
        <f>ROUND((175/100)*ROUND(Source!AE101*Source!I101, 2), 2)</f>
        <v>0</v>
      </c>
      <c r="V138">
        <f>ROUND((108/100)*ROUND(Source!CS101*Source!I101, 2), 2)</f>
        <v>0</v>
      </c>
    </row>
    <row r="139" spans="1:22" ht="54" x14ac:dyDescent="0.2">
      <c r="A139" s="17" t="s">
        <v>105</v>
      </c>
      <c r="B139" s="17" t="str">
        <f>Source!F102</f>
        <v>Цена поставщика</v>
      </c>
      <c r="C139" s="17" t="s">
        <v>312</v>
      </c>
      <c r="D139" s="18" t="str">
        <f>Source!H102</f>
        <v>шт.</v>
      </c>
      <c r="E139" s="8">
        <f>Source!I102</f>
        <v>16</v>
      </c>
      <c r="F139" s="20">
        <f>Source!AK102</f>
        <v>118.98</v>
      </c>
      <c r="G139" s="23" t="s">
        <v>3</v>
      </c>
      <c r="H139" s="8">
        <f>Source!AW102</f>
        <v>1</v>
      </c>
      <c r="I139" s="8">
        <f>IF(Source!BC102&lt;&gt; 0, Source!BC102, 1)</f>
        <v>9.8800000000000008</v>
      </c>
      <c r="J139" s="20">
        <f>Source!O102</f>
        <v>18808.36</v>
      </c>
      <c r="K139" s="20"/>
      <c r="Q139">
        <f>ROUND((Source!BZ102/100)*ROUND(Source!AF102*Source!I102, 2), 2)</f>
        <v>0</v>
      </c>
      <c r="R139">
        <f>Source!X102</f>
        <v>0</v>
      </c>
      <c r="S139">
        <f>ROUND((Source!CA102/100)*ROUND(Source!AF102*Source!I102, 2), 2)</f>
        <v>0</v>
      </c>
      <c r="T139">
        <f>Source!Y102</f>
        <v>0</v>
      </c>
      <c r="U139">
        <f>ROUND((175/100)*ROUND(Source!AE102*Source!I102, 2), 2)</f>
        <v>0</v>
      </c>
      <c r="V139">
        <f>ROUND((108/100)*ROUND(Source!CS102*Source!I102, 2), 2)</f>
        <v>0</v>
      </c>
    </row>
    <row r="140" spans="1:22" ht="54" x14ac:dyDescent="0.2">
      <c r="A140" s="17" t="s">
        <v>106</v>
      </c>
      <c r="B140" s="17" t="str">
        <f>Source!F103</f>
        <v>Цена поставщика</v>
      </c>
      <c r="C140" s="17" t="s">
        <v>313</v>
      </c>
      <c r="D140" s="18" t="str">
        <f>Source!H103</f>
        <v>шт.</v>
      </c>
      <c r="E140" s="8">
        <f>Source!I103</f>
        <v>32</v>
      </c>
      <c r="F140" s="20">
        <f>Source!AK103</f>
        <v>114.19</v>
      </c>
      <c r="G140" s="23" t="s">
        <v>3</v>
      </c>
      <c r="H140" s="8">
        <f>Source!AW103</f>
        <v>1</v>
      </c>
      <c r="I140" s="8">
        <f>IF(Source!BC103&lt;&gt; 0, Source!BC103, 1)</f>
        <v>9.8800000000000008</v>
      </c>
      <c r="J140" s="20">
        <f>Source!O103</f>
        <v>36102.31</v>
      </c>
      <c r="K140" s="20"/>
      <c r="Q140">
        <f>ROUND((Source!BZ103/100)*ROUND(Source!AF103*Source!I103, 2), 2)</f>
        <v>0</v>
      </c>
      <c r="R140">
        <f>Source!X103</f>
        <v>0</v>
      </c>
      <c r="S140">
        <f>ROUND((Source!CA103/100)*ROUND(Source!AF103*Source!I103, 2), 2)</f>
        <v>0</v>
      </c>
      <c r="T140">
        <f>Source!Y103</f>
        <v>0</v>
      </c>
      <c r="U140">
        <f>ROUND((175/100)*ROUND(Source!AE103*Source!I103, 2), 2)</f>
        <v>0</v>
      </c>
      <c r="V140">
        <f>ROUND((108/100)*ROUND(Source!CS103*Source!I103, 2), 2)</f>
        <v>0</v>
      </c>
    </row>
    <row r="141" spans="1:22" ht="14.25" x14ac:dyDescent="0.2">
      <c r="A141" s="17"/>
      <c r="B141" s="17"/>
      <c r="C141" s="17" t="s">
        <v>303</v>
      </c>
      <c r="D141" s="18" t="s">
        <v>304</v>
      </c>
      <c r="E141" s="8">
        <f>Source!AT98</f>
        <v>70</v>
      </c>
      <c r="F141" s="20"/>
      <c r="G141" s="19"/>
      <c r="H141" s="8"/>
      <c r="I141" s="8"/>
      <c r="J141" s="20">
        <f>SUM(R131:R140)</f>
        <v>36909.120000000003</v>
      </c>
      <c r="K141" s="20"/>
    </row>
    <row r="142" spans="1:22" ht="14.25" x14ac:dyDescent="0.2">
      <c r="A142" s="17"/>
      <c r="B142" s="17"/>
      <c r="C142" s="17" t="s">
        <v>305</v>
      </c>
      <c r="D142" s="18" t="s">
        <v>304</v>
      </c>
      <c r="E142" s="8">
        <f>Source!AU98</f>
        <v>10</v>
      </c>
      <c r="F142" s="20"/>
      <c r="G142" s="19"/>
      <c r="H142" s="8"/>
      <c r="I142" s="8"/>
      <c r="J142" s="20">
        <f>SUM(T131:T141)</f>
        <v>5272.73</v>
      </c>
      <c r="K142" s="20"/>
    </row>
    <row r="143" spans="1:22" ht="14.25" x14ac:dyDescent="0.2">
      <c r="A143" s="17"/>
      <c r="B143" s="17"/>
      <c r="C143" s="17" t="s">
        <v>306</v>
      </c>
      <c r="D143" s="18" t="s">
        <v>304</v>
      </c>
      <c r="E143" s="8">
        <f>108</f>
        <v>108</v>
      </c>
      <c r="F143" s="20"/>
      <c r="G143" s="19"/>
      <c r="H143" s="8"/>
      <c r="I143" s="8"/>
      <c r="J143" s="20">
        <f>SUM(V131:V142)</f>
        <v>7.56</v>
      </c>
      <c r="K143" s="20"/>
    </row>
    <row r="144" spans="1:22" ht="14.25" x14ac:dyDescent="0.2">
      <c r="A144" s="17"/>
      <c r="B144" s="17"/>
      <c r="C144" s="17" t="s">
        <v>307</v>
      </c>
      <c r="D144" s="18" t="s">
        <v>308</v>
      </c>
      <c r="E144" s="8">
        <f>Source!AQ98</f>
        <v>80.5</v>
      </c>
      <c r="F144" s="20"/>
      <c r="G144" s="19" t="str">
        <f>Source!DI98</f>
        <v/>
      </c>
      <c r="H144" s="8">
        <f>Source!AV98</f>
        <v>1</v>
      </c>
      <c r="I144" s="8"/>
      <c r="J144" s="20"/>
      <c r="K144" s="20">
        <f>Source!U98</f>
        <v>82.915000000000006</v>
      </c>
    </row>
    <row r="145" spans="1:22" ht="15" x14ac:dyDescent="0.25">
      <c r="A145" s="25"/>
      <c r="B145" s="25"/>
      <c r="C145" s="25"/>
      <c r="D145" s="25"/>
      <c r="E145" s="25"/>
      <c r="F145" s="25"/>
      <c r="G145" s="25"/>
      <c r="H145" s="25"/>
      <c r="I145" s="34">
        <f>J133+J134+J141+J142+J143+SUM(J136:J140)</f>
        <v>484608.51999999996</v>
      </c>
      <c r="J145" s="34"/>
      <c r="K145" s="26">
        <f>IF(Source!I98&lt;&gt;0, ROUND(I145/Source!I98, 2), 0)</f>
        <v>470493.71</v>
      </c>
      <c r="P145" s="24">
        <f>I145</f>
        <v>484608.51999999996</v>
      </c>
    </row>
    <row r="146" spans="1:22" ht="14.25" x14ac:dyDescent="0.2">
      <c r="C146" s="27" t="str">
        <f>Source!G110</f>
        <v>Соборная площадь</v>
      </c>
    </row>
    <row r="147" spans="1:22" ht="28.5" x14ac:dyDescent="0.2">
      <c r="A147" s="17">
        <v>8</v>
      </c>
      <c r="B147" s="17" t="str">
        <f>Source!F111</f>
        <v>1.20-3103-1-10/1</v>
      </c>
      <c r="C147" s="17" t="str">
        <f>Source!G111</f>
        <v>Установка розетки штепсельной полугерметической и герметической</v>
      </c>
      <c r="D147" s="18" t="str">
        <f>Source!H111</f>
        <v>100 шт.</v>
      </c>
      <c r="E147" s="8">
        <f>Source!I111</f>
        <v>0.92</v>
      </c>
      <c r="F147" s="20"/>
      <c r="G147" s="19"/>
      <c r="H147" s="8"/>
      <c r="I147" s="8"/>
      <c r="J147" s="20"/>
      <c r="K147" s="20"/>
      <c r="Q147">
        <f>ROUND((Source!BZ111/100)*ROUND((Source!AF111*Source!AV111)*Source!I111, 2), 2)</f>
        <v>32967.370000000003</v>
      </c>
      <c r="R147">
        <f>Source!X111</f>
        <v>32967.370000000003</v>
      </c>
      <c r="S147">
        <f>ROUND((Source!CA111/100)*ROUND((Source!AF111*Source!AV111)*Source!I111, 2), 2)</f>
        <v>4709.62</v>
      </c>
      <c r="T147">
        <f>Source!Y111</f>
        <v>4709.62</v>
      </c>
      <c r="U147">
        <f>ROUND((175/100)*ROUND((Source!AE111*Source!AV111)*Source!I111, 2), 2)</f>
        <v>10.96</v>
      </c>
      <c r="V147">
        <f>ROUND((108/100)*ROUND(Source!CS111*Source!I111, 2), 2)</f>
        <v>6.76</v>
      </c>
    </row>
    <row r="148" spans="1:22" x14ac:dyDescent="0.2">
      <c r="C148" s="21" t="str">
        <f>"Объем: "&amp;Source!I111&amp;"=92/"&amp;"100"</f>
        <v>Объем: 0,92=92/100</v>
      </c>
    </row>
    <row r="149" spans="1:22" ht="14.25" x14ac:dyDescent="0.2">
      <c r="A149" s="17"/>
      <c r="B149" s="17"/>
      <c r="C149" s="17" t="s">
        <v>294</v>
      </c>
      <c r="D149" s="18"/>
      <c r="E149" s="8"/>
      <c r="F149" s="20">
        <f>Source!AO111</f>
        <v>51191.56</v>
      </c>
      <c r="G149" s="19" t="str">
        <f>Source!DG111</f>
        <v/>
      </c>
      <c r="H149" s="8">
        <f>Source!AV111</f>
        <v>1</v>
      </c>
      <c r="I149" s="8">
        <f>IF(Source!BA111&lt;&gt; 0, Source!BA111, 1)</f>
        <v>1</v>
      </c>
      <c r="J149" s="20">
        <f>Source!S111</f>
        <v>47096.24</v>
      </c>
      <c r="K149" s="20"/>
    </row>
    <row r="150" spans="1:22" ht="14.25" x14ac:dyDescent="0.2">
      <c r="A150" s="17"/>
      <c r="B150" s="17"/>
      <c r="C150" s="17" t="s">
        <v>295</v>
      </c>
      <c r="D150" s="18"/>
      <c r="E150" s="8"/>
      <c r="F150" s="20">
        <f>Source!AM111</f>
        <v>2206.6</v>
      </c>
      <c r="G150" s="19" t="str">
        <f>Source!DE111</f>
        <v/>
      </c>
      <c r="H150" s="8">
        <f>Source!AV111</f>
        <v>1</v>
      </c>
      <c r="I150" s="8">
        <f>IF(Source!BB111&lt;&gt; 0, Source!BB111, 1)</f>
        <v>1</v>
      </c>
      <c r="J150" s="20">
        <f>Source!Q111</f>
        <v>2030.07</v>
      </c>
      <c r="K150" s="20"/>
    </row>
    <row r="151" spans="1:22" ht="14.25" x14ac:dyDescent="0.2">
      <c r="A151" s="17"/>
      <c r="B151" s="17"/>
      <c r="C151" s="17" t="s">
        <v>296</v>
      </c>
      <c r="D151" s="18"/>
      <c r="E151" s="8"/>
      <c r="F151" s="20">
        <f>Source!AN111</f>
        <v>6.8</v>
      </c>
      <c r="G151" s="19" t="str">
        <f>Source!DF111</f>
        <v/>
      </c>
      <c r="H151" s="8">
        <f>Source!AV111</f>
        <v>1</v>
      </c>
      <c r="I151" s="8">
        <f>IF(Source!BS111&lt;&gt; 0, Source!BS111, 1)</f>
        <v>1</v>
      </c>
      <c r="J151" s="22">
        <f>Source!R111</f>
        <v>6.26</v>
      </c>
      <c r="K151" s="20"/>
    </row>
    <row r="152" spans="1:22" ht="54" x14ac:dyDescent="0.2">
      <c r="A152" s="17" t="s">
        <v>109</v>
      </c>
      <c r="B152" s="17" t="str">
        <f>Source!F112</f>
        <v>Цена поставщика</v>
      </c>
      <c r="C152" s="17" t="s">
        <v>309</v>
      </c>
      <c r="D152" s="18" t="str">
        <f>Source!H112</f>
        <v>шт.</v>
      </c>
      <c r="E152" s="8">
        <f>Source!I112</f>
        <v>12</v>
      </c>
      <c r="F152" s="20">
        <f>Source!AK112</f>
        <v>1466.17</v>
      </c>
      <c r="G152" s="23" t="s">
        <v>3</v>
      </c>
      <c r="H152" s="8">
        <f>Source!AW112</f>
        <v>1</v>
      </c>
      <c r="I152" s="8">
        <f>IF(Source!BC112&lt;&gt; 0, Source!BC112, 1)</f>
        <v>9.8800000000000008</v>
      </c>
      <c r="J152" s="20">
        <f>Source!O112</f>
        <v>173829.12</v>
      </c>
      <c r="K152" s="20"/>
      <c r="Q152">
        <f>ROUND((Source!BZ112/100)*ROUND(Source!AF112*Source!I112, 2), 2)</f>
        <v>0</v>
      </c>
      <c r="R152">
        <f>Source!X112</f>
        <v>0</v>
      </c>
      <c r="S152">
        <f>ROUND((Source!CA112/100)*ROUND(Source!AF112*Source!I112, 2), 2)</f>
        <v>0</v>
      </c>
      <c r="T152">
        <f>Source!Y112</f>
        <v>0</v>
      </c>
      <c r="U152">
        <f>ROUND((175/100)*ROUND(Source!AE112*Source!I112, 2), 2)</f>
        <v>0</v>
      </c>
      <c r="V152">
        <f>ROUND((108/100)*ROUND(Source!CS112*Source!I112, 2), 2)</f>
        <v>0</v>
      </c>
    </row>
    <row r="153" spans="1:22" ht="54" x14ac:dyDescent="0.2">
      <c r="A153" s="17" t="s">
        <v>110</v>
      </c>
      <c r="B153" s="17" t="str">
        <f>Source!F113</f>
        <v>Цена поставщика</v>
      </c>
      <c r="C153" s="17" t="s">
        <v>310</v>
      </c>
      <c r="D153" s="18" t="str">
        <f>Source!H113</f>
        <v>шт.</v>
      </c>
      <c r="E153" s="8">
        <f>Source!I113</f>
        <v>12</v>
      </c>
      <c r="F153" s="20">
        <f>Source!AK113</f>
        <v>683.86</v>
      </c>
      <c r="G153" s="23" t="s">
        <v>3</v>
      </c>
      <c r="H153" s="8">
        <f>Source!AW113</f>
        <v>1</v>
      </c>
      <c r="I153" s="8">
        <f>IF(Source!BC113&lt;&gt; 0, Source!BC113, 1)</f>
        <v>9.8800000000000008</v>
      </c>
      <c r="J153" s="20">
        <f>Source!O113</f>
        <v>81078.44</v>
      </c>
      <c r="K153" s="20"/>
      <c r="Q153">
        <f>ROUND((Source!BZ113/100)*ROUND(Source!AF113*Source!I113, 2), 2)</f>
        <v>0</v>
      </c>
      <c r="R153">
        <f>Source!X113</f>
        <v>0</v>
      </c>
      <c r="S153">
        <f>ROUND((Source!CA113/100)*ROUND(Source!AF113*Source!I113, 2), 2)</f>
        <v>0</v>
      </c>
      <c r="T153">
        <f>Source!Y113</f>
        <v>0</v>
      </c>
      <c r="U153">
        <f>ROUND((175/100)*ROUND(Source!AE113*Source!I113, 2), 2)</f>
        <v>0</v>
      </c>
      <c r="V153">
        <f>ROUND((108/100)*ROUND(Source!CS113*Source!I113, 2), 2)</f>
        <v>0</v>
      </c>
    </row>
    <row r="154" spans="1:22" ht="54" x14ac:dyDescent="0.2">
      <c r="A154" s="17" t="s">
        <v>111</v>
      </c>
      <c r="B154" s="17" t="str">
        <f>Source!F114</f>
        <v>Цена поставщика</v>
      </c>
      <c r="C154" s="17" t="s">
        <v>311</v>
      </c>
      <c r="D154" s="18" t="str">
        <f>Source!H114</f>
        <v>шт.</v>
      </c>
      <c r="E154" s="8">
        <f>Source!I114</f>
        <v>26</v>
      </c>
      <c r="F154" s="20">
        <f>Source!AK114</f>
        <v>196.70000000000002</v>
      </c>
      <c r="G154" s="23" t="s">
        <v>3</v>
      </c>
      <c r="H154" s="8">
        <f>Source!AW114</f>
        <v>1</v>
      </c>
      <c r="I154" s="8">
        <f>IF(Source!BC114&lt;&gt; 0, Source!BC114, 1)</f>
        <v>9.8800000000000008</v>
      </c>
      <c r="J154" s="20">
        <f>Source!O114</f>
        <v>50528.3</v>
      </c>
      <c r="K154" s="20"/>
      <c r="Q154">
        <f>ROUND((Source!BZ114/100)*ROUND(Source!AF114*Source!I114, 2), 2)</f>
        <v>0</v>
      </c>
      <c r="R154">
        <f>Source!X114</f>
        <v>0</v>
      </c>
      <c r="S154">
        <f>ROUND((Source!CA114/100)*ROUND(Source!AF114*Source!I114, 2), 2)</f>
        <v>0</v>
      </c>
      <c r="T154">
        <f>Source!Y114</f>
        <v>0</v>
      </c>
      <c r="U154">
        <f>ROUND((175/100)*ROUND(Source!AE114*Source!I114, 2), 2)</f>
        <v>0</v>
      </c>
      <c r="V154">
        <f>ROUND((108/100)*ROUND(Source!CS114*Source!I114, 2), 2)</f>
        <v>0</v>
      </c>
    </row>
    <row r="155" spans="1:22" ht="54" x14ac:dyDescent="0.2">
      <c r="A155" s="17" t="s">
        <v>112</v>
      </c>
      <c r="B155" s="17" t="str">
        <f>Source!F115</f>
        <v>Цена поставщика</v>
      </c>
      <c r="C155" s="17" t="s">
        <v>312</v>
      </c>
      <c r="D155" s="18" t="str">
        <f>Source!H115</f>
        <v>шт.</v>
      </c>
      <c r="E155" s="8">
        <f>Source!I115</f>
        <v>14</v>
      </c>
      <c r="F155" s="20">
        <f>Source!AK115</f>
        <v>118.98</v>
      </c>
      <c r="G155" s="23" t="s">
        <v>3</v>
      </c>
      <c r="H155" s="8">
        <f>Source!AW115</f>
        <v>1</v>
      </c>
      <c r="I155" s="8">
        <f>IF(Source!BC115&lt;&gt; 0, Source!BC115, 1)</f>
        <v>9.8800000000000008</v>
      </c>
      <c r="J155" s="20">
        <f>Source!O115</f>
        <v>16457.310000000001</v>
      </c>
      <c r="K155" s="20"/>
      <c r="Q155">
        <f>ROUND((Source!BZ115/100)*ROUND(Source!AF115*Source!I115, 2), 2)</f>
        <v>0</v>
      </c>
      <c r="R155">
        <f>Source!X115</f>
        <v>0</v>
      </c>
      <c r="S155">
        <f>ROUND((Source!CA115/100)*ROUND(Source!AF115*Source!I115, 2), 2)</f>
        <v>0</v>
      </c>
      <c r="T155">
        <f>Source!Y115</f>
        <v>0</v>
      </c>
      <c r="U155">
        <f>ROUND((175/100)*ROUND(Source!AE115*Source!I115, 2), 2)</f>
        <v>0</v>
      </c>
      <c r="V155">
        <f>ROUND((108/100)*ROUND(Source!CS115*Source!I115, 2), 2)</f>
        <v>0</v>
      </c>
    </row>
    <row r="156" spans="1:22" ht="54" x14ac:dyDescent="0.2">
      <c r="A156" s="17" t="s">
        <v>113</v>
      </c>
      <c r="B156" s="17" t="str">
        <f>Source!F116</f>
        <v>Цена поставщика</v>
      </c>
      <c r="C156" s="17" t="s">
        <v>313</v>
      </c>
      <c r="D156" s="18" t="str">
        <f>Source!H116</f>
        <v>шт.</v>
      </c>
      <c r="E156" s="8">
        <f>Source!I116</f>
        <v>28</v>
      </c>
      <c r="F156" s="20">
        <f>Source!AK116</f>
        <v>114.19</v>
      </c>
      <c r="G156" s="23" t="s">
        <v>3</v>
      </c>
      <c r="H156" s="8">
        <f>Source!AW116</f>
        <v>1</v>
      </c>
      <c r="I156" s="8">
        <f>IF(Source!BC116&lt;&gt; 0, Source!BC116, 1)</f>
        <v>9.8800000000000008</v>
      </c>
      <c r="J156" s="20">
        <f>Source!O116</f>
        <v>31589.52</v>
      </c>
      <c r="K156" s="20"/>
      <c r="Q156">
        <f>ROUND((Source!BZ116/100)*ROUND(Source!AF116*Source!I116, 2), 2)</f>
        <v>0</v>
      </c>
      <c r="R156">
        <f>Source!X116</f>
        <v>0</v>
      </c>
      <c r="S156">
        <f>ROUND((Source!CA116/100)*ROUND(Source!AF116*Source!I116, 2), 2)</f>
        <v>0</v>
      </c>
      <c r="T156">
        <f>Source!Y116</f>
        <v>0</v>
      </c>
      <c r="U156">
        <f>ROUND((175/100)*ROUND(Source!AE116*Source!I116, 2), 2)</f>
        <v>0</v>
      </c>
      <c r="V156">
        <f>ROUND((108/100)*ROUND(Source!CS116*Source!I116, 2), 2)</f>
        <v>0</v>
      </c>
    </row>
    <row r="157" spans="1:22" ht="14.25" x14ac:dyDescent="0.2">
      <c r="A157" s="17"/>
      <c r="B157" s="17"/>
      <c r="C157" s="17" t="s">
        <v>303</v>
      </c>
      <c r="D157" s="18" t="s">
        <v>304</v>
      </c>
      <c r="E157" s="8">
        <f>Source!AT111</f>
        <v>70</v>
      </c>
      <c r="F157" s="20"/>
      <c r="G157" s="19"/>
      <c r="H157" s="8"/>
      <c r="I157" s="8"/>
      <c r="J157" s="20">
        <f>SUM(R147:R156)</f>
        <v>32967.370000000003</v>
      </c>
      <c r="K157" s="20"/>
    </row>
    <row r="158" spans="1:22" ht="14.25" x14ac:dyDescent="0.2">
      <c r="A158" s="17"/>
      <c r="B158" s="17"/>
      <c r="C158" s="17" t="s">
        <v>305</v>
      </c>
      <c r="D158" s="18" t="s">
        <v>304</v>
      </c>
      <c r="E158" s="8">
        <f>Source!AU111</f>
        <v>10</v>
      </c>
      <c r="F158" s="20"/>
      <c r="G158" s="19"/>
      <c r="H158" s="8"/>
      <c r="I158" s="8"/>
      <c r="J158" s="20">
        <f>SUM(T147:T157)</f>
        <v>4709.62</v>
      </c>
      <c r="K158" s="20"/>
    </row>
    <row r="159" spans="1:22" ht="14.25" x14ac:dyDescent="0.2">
      <c r="A159" s="17"/>
      <c r="B159" s="17"/>
      <c r="C159" s="17" t="s">
        <v>306</v>
      </c>
      <c r="D159" s="18" t="s">
        <v>304</v>
      </c>
      <c r="E159" s="8">
        <f>108</f>
        <v>108</v>
      </c>
      <c r="F159" s="20"/>
      <c r="G159" s="19"/>
      <c r="H159" s="8"/>
      <c r="I159" s="8"/>
      <c r="J159" s="20">
        <f>SUM(V147:V158)</f>
        <v>6.76</v>
      </c>
      <c r="K159" s="20"/>
    </row>
    <row r="160" spans="1:22" ht="14.25" x14ac:dyDescent="0.2">
      <c r="A160" s="17"/>
      <c r="B160" s="17"/>
      <c r="C160" s="17" t="s">
        <v>307</v>
      </c>
      <c r="D160" s="18" t="s">
        <v>308</v>
      </c>
      <c r="E160" s="8">
        <f>Source!AQ111</f>
        <v>80.5</v>
      </c>
      <c r="F160" s="20"/>
      <c r="G160" s="19" t="str">
        <f>Source!DI111</f>
        <v/>
      </c>
      <c r="H160" s="8">
        <f>Source!AV111</f>
        <v>1</v>
      </c>
      <c r="I160" s="8"/>
      <c r="J160" s="20"/>
      <c r="K160" s="20">
        <f>Source!U111</f>
        <v>74.06</v>
      </c>
    </row>
    <row r="161" spans="1:22" ht="15" x14ac:dyDescent="0.25">
      <c r="A161" s="25"/>
      <c r="B161" s="25"/>
      <c r="C161" s="25"/>
      <c r="D161" s="25"/>
      <c r="E161" s="25"/>
      <c r="F161" s="25"/>
      <c r="G161" s="25"/>
      <c r="H161" s="25"/>
      <c r="I161" s="34">
        <f>J149+J150+J157+J158+J159+SUM(J152:J156)</f>
        <v>440292.75</v>
      </c>
      <c r="J161" s="34"/>
      <c r="K161" s="26">
        <f>IF(Source!I111&lt;&gt;0, ROUND(I161/Source!I111, 2), 0)</f>
        <v>478579.08</v>
      </c>
      <c r="P161" s="24">
        <f>I161</f>
        <v>440292.75</v>
      </c>
    </row>
    <row r="162" spans="1:22" ht="14.25" x14ac:dyDescent="0.2">
      <c r="C162" s="27" t="str">
        <f>Source!G123</f>
        <v>Входная группа</v>
      </c>
    </row>
    <row r="163" spans="1:22" ht="28.5" x14ac:dyDescent="0.2">
      <c r="A163" s="17">
        <v>9</v>
      </c>
      <c r="B163" s="17" t="str">
        <f>Source!F124</f>
        <v>1.20-3103-1-10/1</v>
      </c>
      <c r="C163" s="17" t="str">
        <f>Source!G124</f>
        <v>Установка розетки штепсельной полугерметической и герметической</v>
      </c>
      <c r="D163" s="18" t="str">
        <f>Source!H124</f>
        <v>100 шт.</v>
      </c>
      <c r="E163" s="8">
        <f>Source!I124</f>
        <v>0.28000000000000003</v>
      </c>
      <c r="F163" s="20"/>
      <c r="G163" s="19"/>
      <c r="H163" s="8"/>
      <c r="I163" s="8"/>
      <c r="J163" s="20"/>
      <c r="K163" s="20"/>
      <c r="Q163">
        <f>ROUND((Source!BZ124/100)*ROUND((Source!AF124*Source!AV124)*Source!I124, 2), 2)</f>
        <v>10033.549999999999</v>
      </c>
      <c r="R163">
        <f>Source!X124</f>
        <v>10033.549999999999</v>
      </c>
      <c r="S163">
        <f>ROUND((Source!CA124/100)*ROUND((Source!AF124*Source!AV124)*Source!I124, 2), 2)</f>
        <v>1433.36</v>
      </c>
      <c r="T163">
        <f>Source!Y124</f>
        <v>1433.36</v>
      </c>
      <c r="U163">
        <f>ROUND((175/100)*ROUND((Source!AE124*Source!AV124)*Source!I124, 2), 2)</f>
        <v>3.33</v>
      </c>
      <c r="V163">
        <f>ROUND((108/100)*ROUND(Source!CS124*Source!I124, 2), 2)</f>
        <v>2.0499999999999998</v>
      </c>
    </row>
    <row r="164" spans="1:22" x14ac:dyDescent="0.2">
      <c r="C164" s="21" t="str">
        <f>"Объем: "&amp;Source!I124&amp;"=28/"&amp;"100"</f>
        <v>Объем: 0,28=28/100</v>
      </c>
    </row>
    <row r="165" spans="1:22" ht="14.25" x14ac:dyDescent="0.2">
      <c r="A165" s="17"/>
      <c r="B165" s="17"/>
      <c r="C165" s="17" t="s">
        <v>294</v>
      </c>
      <c r="D165" s="18"/>
      <c r="E165" s="8"/>
      <c r="F165" s="20">
        <f>Source!AO124</f>
        <v>51191.56</v>
      </c>
      <c r="G165" s="19" t="str">
        <f>Source!DG124</f>
        <v/>
      </c>
      <c r="H165" s="8">
        <f>Source!AV124</f>
        <v>1</v>
      </c>
      <c r="I165" s="8">
        <f>IF(Source!BA124&lt;&gt; 0, Source!BA124, 1)</f>
        <v>1</v>
      </c>
      <c r="J165" s="20">
        <f>Source!S124</f>
        <v>14333.64</v>
      </c>
      <c r="K165" s="20"/>
    </row>
    <row r="166" spans="1:22" ht="14.25" x14ac:dyDescent="0.2">
      <c r="A166" s="17"/>
      <c r="B166" s="17"/>
      <c r="C166" s="17" t="s">
        <v>295</v>
      </c>
      <c r="D166" s="18"/>
      <c r="E166" s="8"/>
      <c r="F166" s="20">
        <f>Source!AM124</f>
        <v>2206.6</v>
      </c>
      <c r="G166" s="19" t="str">
        <f>Source!DE124</f>
        <v/>
      </c>
      <c r="H166" s="8">
        <f>Source!AV124</f>
        <v>1</v>
      </c>
      <c r="I166" s="8">
        <f>IF(Source!BB124&lt;&gt; 0, Source!BB124, 1)</f>
        <v>1</v>
      </c>
      <c r="J166" s="20">
        <f>Source!Q124</f>
        <v>617.85</v>
      </c>
      <c r="K166" s="20"/>
    </row>
    <row r="167" spans="1:22" ht="14.25" x14ac:dyDescent="0.2">
      <c r="A167" s="17"/>
      <c r="B167" s="17"/>
      <c r="C167" s="17" t="s">
        <v>296</v>
      </c>
      <c r="D167" s="18"/>
      <c r="E167" s="8"/>
      <c r="F167" s="20">
        <f>Source!AN124</f>
        <v>6.8</v>
      </c>
      <c r="G167" s="19" t="str">
        <f>Source!DF124</f>
        <v/>
      </c>
      <c r="H167" s="8">
        <f>Source!AV124</f>
        <v>1</v>
      </c>
      <c r="I167" s="8">
        <f>IF(Source!BS124&lt;&gt; 0, Source!BS124, 1)</f>
        <v>1</v>
      </c>
      <c r="J167" s="22">
        <f>Source!R124</f>
        <v>1.9</v>
      </c>
      <c r="K167" s="20"/>
    </row>
    <row r="168" spans="1:22" ht="54" x14ac:dyDescent="0.2">
      <c r="A168" s="17" t="s">
        <v>116</v>
      </c>
      <c r="B168" s="17" t="str">
        <f>Source!F125</f>
        <v>Цена поставщика</v>
      </c>
      <c r="C168" s="17" t="s">
        <v>309</v>
      </c>
      <c r="D168" s="18" t="str">
        <f>Source!H125</f>
        <v>шт.</v>
      </c>
      <c r="E168" s="8">
        <f>Source!I125</f>
        <v>4</v>
      </c>
      <c r="F168" s="20">
        <f>Source!AK125</f>
        <v>1466.17</v>
      </c>
      <c r="G168" s="23" t="s">
        <v>3</v>
      </c>
      <c r="H168" s="8">
        <f>Source!AW125</f>
        <v>1</v>
      </c>
      <c r="I168" s="8">
        <f>IF(Source!BC125&lt;&gt; 0, Source!BC125, 1)</f>
        <v>9.8800000000000008</v>
      </c>
      <c r="J168" s="20">
        <f>Source!O125</f>
        <v>57943.040000000001</v>
      </c>
      <c r="K168" s="20"/>
      <c r="Q168">
        <f>ROUND((Source!BZ125/100)*ROUND(Source!AF125*Source!I125, 2), 2)</f>
        <v>0</v>
      </c>
      <c r="R168">
        <f>Source!X125</f>
        <v>0</v>
      </c>
      <c r="S168">
        <f>ROUND((Source!CA125/100)*ROUND(Source!AF125*Source!I125, 2), 2)</f>
        <v>0</v>
      </c>
      <c r="T168">
        <f>Source!Y125</f>
        <v>0</v>
      </c>
      <c r="U168">
        <f>ROUND((175/100)*ROUND(Source!AE125*Source!I125, 2), 2)</f>
        <v>0</v>
      </c>
      <c r="V168">
        <f>ROUND((108/100)*ROUND(Source!CS125*Source!I125, 2), 2)</f>
        <v>0</v>
      </c>
    </row>
    <row r="169" spans="1:22" ht="54" x14ac:dyDescent="0.2">
      <c r="A169" s="17" t="s">
        <v>117</v>
      </c>
      <c r="B169" s="17" t="str">
        <f>Source!F126</f>
        <v>Цена поставщика</v>
      </c>
      <c r="C169" s="17" t="s">
        <v>310</v>
      </c>
      <c r="D169" s="18" t="str">
        <f>Source!H126</f>
        <v>шт.</v>
      </c>
      <c r="E169" s="8">
        <f>Source!I126</f>
        <v>4</v>
      </c>
      <c r="F169" s="20">
        <f>Source!AK126</f>
        <v>683.86</v>
      </c>
      <c r="G169" s="23" t="s">
        <v>3</v>
      </c>
      <c r="H169" s="8">
        <f>Source!AW126</f>
        <v>1</v>
      </c>
      <c r="I169" s="8">
        <f>IF(Source!BC126&lt;&gt; 0, Source!BC126, 1)</f>
        <v>9.8800000000000008</v>
      </c>
      <c r="J169" s="20">
        <f>Source!O126</f>
        <v>27026.15</v>
      </c>
      <c r="K169" s="20"/>
      <c r="Q169">
        <f>ROUND((Source!BZ126/100)*ROUND(Source!AF126*Source!I126, 2), 2)</f>
        <v>0</v>
      </c>
      <c r="R169">
        <f>Source!X126</f>
        <v>0</v>
      </c>
      <c r="S169">
        <f>ROUND((Source!CA126/100)*ROUND(Source!AF126*Source!I126, 2), 2)</f>
        <v>0</v>
      </c>
      <c r="T169">
        <f>Source!Y126</f>
        <v>0</v>
      </c>
      <c r="U169">
        <f>ROUND((175/100)*ROUND(Source!AE126*Source!I126, 2), 2)</f>
        <v>0</v>
      </c>
      <c r="V169">
        <f>ROUND((108/100)*ROUND(Source!CS126*Source!I126, 2), 2)</f>
        <v>0</v>
      </c>
    </row>
    <row r="170" spans="1:22" ht="54" x14ac:dyDescent="0.2">
      <c r="A170" s="17" t="s">
        <v>118</v>
      </c>
      <c r="B170" s="17" t="str">
        <f>Source!F127</f>
        <v>Цена поставщика</v>
      </c>
      <c r="C170" s="17" t="s">
        <v>311</v>
      </c>
      <c r="D170" s="18" t="str">
        <f>Source!H127</f>
        <v>шт.</v>
      </c>
      <c r="E170" s="8">
        <f>Source!I127</f>
        <v>8</v>
      </c>
      <c r="F170" s="20">
        <f>Source!AK127</f>
        <v>196.70000000000002</v>
      </c>
      <c r="G170" s="23" t="s">
        <v>3</v>
      </c>
      <c r="H170" s="8">
        <f>Source!AW127</f>
        <v>1</v>
      </c>
      <c r="I170" s="8">
        <f>IF(Source!BC127&lt;&gt; 0, Source!BC127, 1)</f>
        <v>9.8800000000000008</v>
      </c>
      <c r="J170" s="20">
        <f>Source!O127</f>
        <v>15547.17</v>
      </c>
      <c r="K170" s="20"/>
      <c r="Q170">
        <f>ROUND((Source!BZ127/100)*ROUND(Source!AF127*Source!I127, 2), 2)</f>
        <v>0</v>
      </c>
      <c r="R170">
        <f>Source!X127</f>
        <v>0</v>
      </c>
      <c r="S170">
        <f>ROUND((Source!CA127/100)*ROUND(Source!AF127*Source!I127, 2), 2)</f>
        <v>0</v>
      </c>
      <c r="T170">
        <f>Source!Y127</f>
        <v>0</v>
      </c>
      <c r="U170">
        <f>ROUND((175/100)*ROUND(Source!AE127*Source!I127, 2), 2)</f>
        <v>0</v>
      </c>
      <c r="V170">
        <f>ROUND((108/100)*ROUND(Source!CS127*Source!I127, 2), 2)</f>
        <v>0</v>
      </c>
    </row>
    <row r="171" spans="1:22" ht="54" x14ac:dyDescent="0.2">
      <c r="A171" s="17" t="s">
        <v>119</v>
      </c>
      <c r="B171" s="17" t="str">
        <f>Source!F128</f>
        <v>Цена поставщика</v>
      </c>
      <c r="C171" s="17" t="s">
        <v>312</v>
      </c>
      <c r="D171" s="18" t="str">
        <f>Source!H128</f>
        <v>шт.</v>
      </c>
      <c r="E171" s="8">
        <f>Source!I128</f>
        <v>4</v>
      </c>
      <c r="F171" s="20">
        <f>Source!AK128</f>
        <v>118.98</v>
      </c>
      <c r="G171" s="23" t="s">
        <v>3</v>
      </c>
      <c r="H171" s="8">
        <f>Source!AW128</f>
        <v>1</v>
      </c>
      <c r="I171" s="8">
        <f>IF(Source!BC128&lt;&gt; 0, Source!BC128, 1)</f>
        <v>9.8800000000000008</v>
      </c>
      <c r="J171" s="20">
        <f>Source!O128</f>
        <v>4702.09</v>
      </c>
      <c r="K171" s="20"/>
      <c r="Q171">
        <f>ROUND((Source!BZ128/100)*ROUND(Source!AF128*Source!I128, 2), 2)</f>
        <v>0</v>
      </c>
      <c r="R171">
        <f>Source!X128</f>
        <v>0</v>
      </c>
      <c r="S171">
        <f>ROUND((Source!CA128/100)*ROUND(Source!AF128*Source!I128, 2), 2)</f>
        <v>0</v>
      </c>
      <c r="T171">
        <f>Source!Y128</f>
        <v>0</v>
      </c>
      <c r="U171">
        <f>ROUND((175/100)*ROUND(Source!AE128*Source!I128, 2), 2)</f>
        <v>0</v>
      </c>
      <c r="V171">
        <f>ROUND((108/100)*ROUND(Source!CS128*Source!I128, 2), 2)</f>
        <v>0</v>
      </c>
    </row>
    <row r="172" spans="1:22" ht="54" x14ac:dyDescent="0.2">
      <c r="A172" s="17" t="s">
        <v>120</v>
      </c>
      <c r="B172" s="17" t="str">
        <f>Source!F129</f>
        <v>Цена поставщика</v>
      </c>
      <c r="C172" s="17" t="s">
        <v>313</v>
      </c>
      <c r="D172" s="18" t="str">
        <f>Source!H129</f>
        <v>шт.</v>
      </c>
      <c r="E172" s="8">
        <f>Source!I129</f>
        <v>8</v>
      </c>
      <c r="F172" s="20">
        <f>Source!AK129</f>
        <v>114.19</v>
      </c>
      <c r="G172" s="23" t="s">
        <v>3</v>
      </c>
      <c r="H172" s="8">
        <f>Source!AW129</f>
        <v>1</v>
      </c>
      <c r="I172" s="8">
        <f>IF(Source!BC129&lt;&gt; 0, Source!BC129, 1)</f>
        <v>9.8800000000000008</v>
      </c>
      <c r="J172" s="20">
        <f>Source!O129</f>
        <v>9025.58</v>
      </c>
      <c r="K172" s="20"/>
      <c r="Q172">
        <f>ROUND((Source!BZ129/100)*ROUND(Source!AF129*Source!I129, 2), 2)</f>
        <v>0</v>
      </c>
      <c r="R172">
        <f>Source!X129</f>
        <v>0</v>
      </c>
      <c r="S172">
        <f>ROUND((Source!CA129/100)*ROUND(Source!AF129*Source!I129, 2), 2)</f>
        <v>0</v>
      </c>
      <c r="T172">
        <f>Source!Y129</f>
        <v>0</v>
      </c>
      <c r="U172">
        <f>ROUND((175/100)*ROUND(Source!AE129*Source!I129, 2), 2)</f>
        <v>0</v>
      </c>
      <c r="V172">
        <f>ROUND((108/100)*ROUND(Source!CS129*Source!I129, 2), 2)</f>
        <v>0</v>
      </c>
    </row>
    <row r="173" spans="1:22" ht="14.25" x14ac:dyDescent="0.2">
      <c r="A173" s="17"/>
      <c r="B173" s="17"/>
      <c r="C173" s="17" t="s">
        <v>303</v>
      </c>
      <c r="D173" s="18" t="s">
        <v>304</v>
      </c>
      <c r="E173" s="8">
        <f>Source!AT124</f>
        <v>70</v>
      </c>
      <c r="F173" s="20"/>
      <c r="G173" s="19"/>
      <c r="H173" s="8"/>
      <c r="I173" s="8"/>
      <c r="J173" s="20">
        <f>SUM(R163:R172)</f>
        <v>10033.549999999999</v>
      </c>
      <c r="K173" s="20"/>
    </row>
    <row r="174" spans="1:22" ht="14.25" x14ac:dyDescent="0.2">
      <c r="A174" s="17"/>
      <c r="B174" s="17"/>
      <c r="C174" s="17" t="s">
        <v>305</v>
      </c>
      <c r="D174" s="18" t="s">
        <v>304</v>
      </c>
      <c r="E174" s="8">
        <f>Source!AU124</f>
        <v>10</v>
      </c>
      <c r="F174" s="20"/>
      <c r="G174" s="19"/>
      <c r="H174" s="8"/>
      <c r="I174" s="8"/>
      <c r="J174" s="20">
        <f>SUM(T163:T173)</f>
        <v>1433.36</v>
      </c>
      <c r="K174" s="20"/>
    </row>
    <row r="175" spans="1:22" ht="14.25" x14ac:dyDescent="0.2">
      <c r="A175" s="17"/>
      <c r="B175" s="17"/>
      <c r="C175" s="17" t="s">
        <v>306</v>
      </c>
      <c r="D175" s="18" t="s">
        <v>304</v>
      </c>
      <c r="E175" s="8">
        <f>108</f>
        <v>108</v>
      </c>
      <c r="F175" s="20"/>
      <c r="G175" s="19"/>
      <c r="H175" s="8"/>
      <c r="I175" s="8"/>
      <c r="J175" s="20">
        <f>SUM(V163:V174)</f>
        <v>2.0499999999999998</v>
      </c>
      <c r="K175" s="20"/>
    </row>
    <row r="176" spans="1:22" ht="14.25" x14ac:dyDescent="0.2">
      <c r="A176" s="17"/>
      <c r="B176" s="17"/>
      <c r="C176" s="17" t="s">
        <v>307</v>
      </c>
      <c r="D176" s="18" t="s">
        <v>308</v>
      </c>
      <c r="E176" s="8">
        <f>Source!AQ124</f>
        <v>80.5</v>
      </c>
      <c r="F176" s="20"/>
      <c r="G176" s="19" t="str">
        <f>Source!DI124</f>
        <v/>
      </c>
      <c r="H176" s="8">
        <f>Source!AV124</f>
        <v>1</v>
      </c>
      <c r="I176" s="8"/>
      <c r="J176" s="20"/>
      <c r="K176" s="20">
        <f>Source!U124</f>
        <v>22.540000000000003</v>
      </c>
    </row>
    <row r="177" spans="1:22" ht="15" x14ac:dyDescent="0.25">
      <c r="A177" s="25"/>
      <c r="B177" s="25"/>
      <c r="C177" s="25"/>
      <c r="D177" s="25"/>
      <c r="E177" s="25"/>
      <c r="F177" s="25"/>
      <c r="G177" s="25"/>
      <c r="H177" s="25"/>
      <c r="I177" s="34">
        <f>J165+J166+J173+J174+J175+SUM(J168:J172)</f>
        <v>140664.48000000001</v>
      </c>
      <c r="J177" s="34"/>
      <c r="K177" s="26">
        <f>IF(Source!I124&lt;&gt;0, ROUND(I177/Source!I124, 2), 0)</f>
        <v>502373.14</v>
      </c>
      <c r="P177" s="24">
        <f>I177</f>
        <v>140664.48000000001</v>
      </c>
    </row>
    <row r="178" spans="1:22" ht="14.25" x14ac:dyDescent="0.2">
      <c r="C178" s="27" t="str">
        <f>Source!G136</f>
        <v>Главная аллея (ул. Лиозновой)</v>
      </c>
    </row>
    <row r="179" spans="1:22" ht="28.5" x14ac:dyDescent="0.2">
      <c r="A179" s="17">
        <v>10</v>
      </c>
      <c r="B179" s="17" t="str">
        <f>Source!F137</f>
        <v>1.20-3103-1-10/1</v>
      </c>
      <c r="C179" s="17" t="str">
        <f>Source!G137</f>
        <v>Установка розетки штепсельной полугерметической и герметической</v>
      </c>
      <c r="D179" s="18" t="str">
        <f>Source!H137</f>
        <v>100 шт.</v>
      </c>
      <c r="E179" s="8">
        <f>Source!I137</f>
        <v>0.15</v>
      </c>
      <c r="F179" s="20"/>
      <c r="G179" s="19"/>
      <c r="H179" s="8"/>
      <c r="I179" s="8"/>
      <c r="J179" s="20"/>
      <c r="K179" s="20"/>
      <c r="Q179">
        <f>ROUND((Source!BZ137/100)*ROUND((Source!AF137*Source!AV137)*Source!I137, 2), 2)</f>
        <v>5375.11</v>
      </c>
      <c r="R179">
        <f>Source!X137</f>
        <v>5375.11</v>
      </c>
      <c r="S179">
        <f>ROUND((Source!CA137/100)*ROUND((Source!AF137*Source!AV137)*Source!I137, 2), 2)</f>
        <v>767.87</v>
      </c>
      <c r="T179">
        <f>Source!Y137</f>
        <v>767.87</v>
      </c>
      <c r="U179">
        <f>ROUND((175/100)*ROUND((Source!AE137*Source!AV137)*Source!I137, 2), 2)</f>
        <v>1.79</v>
      </c>
      <c r="V179">
        <f>ROUND((108/100)*ROUND(Source!CS137*Source!I137, 2), 2)</f>
        <v>1.1000000000000001</v>
      </c>
    </row>
    <row r="180" spans="1:22" x14ac:dyDescent="0.2">
      <c r="C180" s="21" t="str">
        <f>"Объем: "&amp;Source!I137&amp;"=15/"&amp;"100"</f>
        <v>Объем: 0,15=15/100</v>
      </c>
    </row>
    <row r="181" spans="1:22" ht="14.25" x14ac:dyDescent="0.2">
      <c r="A181" s="17"/>
      <c r="B181" s="17"/>
      <c r="C181" s="17" t="s">
        <v>294</v>
      </c>
      <c r="D181" s="18"/>
      <c r="E181" s="8"/>
      <c r="F181" s="20">
        <f>Source!AO137</f>
        <v>51191.56</v>
      </c>
      <c r="G181" s="19" t="str">
        <f>Source!DG137</f>
        <v/>
      </c>
      <c r="H181" s="8">
        <f>Source!AV137</f>
        <v>1</v>
      </c>
      <c r="I181" s="8">
        <f>IF(Source!BA137&lt;&gt; 0, Source!BA137, 1)</f>
        <v>1</v>
      </c>
      <c r="J181" s="20">
        <f>Source!S137</f>
        <v>7678.73</v>
      </c>
      <c r="K181" s="20"/>
    </row>
    <row r="182" spans="1:22" ht="14.25" x14ac:dyDescent="0.2">
      <c r="A182" s="17"/>
      <c r="B182" s="17"/>
      <c r="C182" s="17" t="s">
        <v>295</v>
      </c>
      <c r="D182" s="18"/>
      <c r="E182" s="8"/>
      <c r="F182" s="20">
        <f>Source!AM137</f>
        <v>2206.6</v>
      </c>
      <c r="G182" s="19" t="str">
        <f>Source!DE137</f>
        <v/>
      </c>
      <c r="H182" s="8">
        <f>Source!AV137</f>
        <v>1</v>
      </c>
      <c r="I182" s="8">
        <f>IF(Source!BB137&lt;&gt; 0, Source!BB137, 1)</f>
        <v>1</v>
      </c>
      <c r="J182" s="20">
        <f>Source!Q137</f>
        <v>330.99</v>
      </c>
      <c r="K182" s="20"/>
    </row>
    <row r="183" spans="1:22" ht="14.25" x14ac:dyDescent="0.2">
      <c r="A183" s="17"/>
      <c r="B183" s="17"/>
      <c r="C183" s="17" t="s">
        <v>296</v>
      </c>
      <c r="D183" s="18"/>
      <c r="E183" s="8"/>
      <c r="F183" s="20">
        <f>Source!AN137</f>
        <v>6.8</v>
      </c>
      <c r="G183" s="19" t="str">
        <f>Source!DF137</f>
        <v/>
      </c>
      <c r="H183" s="8">
        <f>Source!AV137</f>
        <v>1</v>
      </c>
      <c r="I183" s="8">
        <f>IF(Source!BS137&lt;&gt; 0, Source!BS137, 1)</f>
        <v>1</v>
      </c>
      <c r="J183" s="22">
        <f>Source!R137</f>
        <v>1.02</v>
      </c>
      <c r="K183" s="20"/>
    </row>
    <row r="184" spans="1:22" ht="54" x14ac:dyDescent="0.2">
      <c r="A184" s="17" t="s">
        <v>123</v>
      </c>
      <c r="B184" s="17" t="str">
        <f>Source!F138</f>
        <v>Цена поставщика</v>
      </c>
      <c r="C184" s="17" t="s">
        <v>309</v>
      </c>
      <c r="D184" s="18" t="str">
        <f>Source!H138</f>
        <v>шт.</v>
      </c>
      <c r="E184" s="8">
        <f>Source!I138</f>
        <v>3</v>
      </c>
      <c r="F184" s="20">
        <f>Source!AK138</f>
        <v>1466.17</v>
      </c>
      <c r="G184" s="23" t="s">
        <v>3</v>
      </c>
      <c r="H184" s="8">
        <f>Source!AW138</f>
        <v>1</v>
      </c>
      <c r="I184" s="8">
        <f>IF(Source!BC138&lt;&gt; 0, Source!BC138, 1)</f>
        <v>9.8800000000000008</v>
      </c>
      <c r="J184" s="20">
        <f>Source!O138</f>
        <v>43457.279999999999</v>
      </c>
      <c r="K184" s="20"/>
      <c r="Q184">
        <f>ROUND((Source!BZ138/100)*ROUND(Source!AF138*Source!I138, 2), 2)</f>
        <v>0</v>
      </c>
      <c r="R184">
        <f>Source!X138</f>
        <v>0</v>
      </c>
      <c r="S184">
        <f>ROUND((Source!CA138/100)*ROUND(Source!AF138*Source!I138, 2), 2)</f>
        <v>0</v>
      </c>
      <c r="T184">
        <f>Source!Y138</f>
        <v>0</v>
      </c>
      <c r="U184">
        <f>ROUND((175/100)*ROUND(Source!AE138*Source!I138, 2), 2)</f>
        <v>0</v>
      </c>
      <c r="V184">
        <f>ROUND((108/100)*ROUND(Source!CS138*Source!I138, 2), 2)</f>
        <v>0</v>
      </c>
    </row>
    <row r="185" spans="1:22" ht="54" x14ac:dyDescent="0.2">
      <c r="A185" s="17" t="s">
        <v>124</v>
      </c>
      <c r="B185" s="17" t="str">
        <f>Source!F139</f>
        <v>Цена поставщика</v>
      </c>
      <c r="C185" s="17" t="s">
        <v>310</v>
      </c>
      <c r="D185" s="18" t="str">
        <f>Source!H139</f>
        <v>шт.</v>
      </c>
      <c r="E185" s="8">
        <f>Source!I139</f>
        <v>3</v>
      </c>
      <c r="F185" s="20">
        <f>Source!AK139</f>
        <v>683.86</v>
      </c>
      <c r="G185" s="23" t="s">
        <v>3</v>
      </c>
      <c r="H185" s="8">
        <f>Source!AW139</f>
        <v>1</v>
      </c>
      <c r="I185" s="8">
        <f>IF(Source!BC139&lt;&gt; 0, Source!BC139, 1)</f>
        <v>9.8800000000000008</v>
      </c>
      <c r="J185" s="20">
        <f>Source!O139</f>
        <v>20269.61</v>
      </c>
      <c r="K185" s="20"/>
      <c r="Q185">
        <f>ROUND((Source!BZ139/100)*ROUND(Source!AF139*Source!I139, 2), 2)</f>
        <v>0</v>
      </c>
      <c r="R185">
        <f>Source!X139</f>
        <v>0</v>
      </c>
      <c r="S185">
        <f>ROUND((Source!CA139/100)*ROUND(Source!AF139*Source!I139, 2), 2)</f>
        <v>0</v>
      </c>
      <c r="T185">
        <f>Source!Y139</f>
        <v>0</v>
      </c>
      <c r="U185">
        <f>ROUND((175/100)*ROUND(Source!AE139*Source!I139, 2), 2)</f>
        <v>0</v>
      </c>
      <c r="V185">
        <f>ROUND((108/100)*ROUND(Source!CS139*Source!I139, 2), 2)</f>
        <v>0</v>
      </c>
    </row>
    <row r="186" spans="1:22" ht="54" x14ac:dyDescent="0.2">
      <c r="A186" s="17" t="s">
        <v>125</v>
      </c>
      <c r="B186" s="17" t="str">
        <f>Source!F140</f>
        <v>Цена поставщика</v>
      </c>
      <c r="C186" s="17" t="s">
        <v>311</v>
      </c>
      <c r="D186" s="18" t="str">
        <f>Source!H140</f>
        <v>шт.</v>
      </c>
      <c r="E186" s="8">
        <f>Source!I140</f>
        <v>6</v>
      </c>
      <c r="F186" s="20">
        <f>Source!AK140</f>
        <v>196.70000000000002</v>
      </c>
      <c r="G186" s="23" t="s">
        <v>3</v>
      </c>
      <c r="H186" s="8">
        <f>Source!AW140</f>
        <v>1</v>
      </c>
      <c r="I186" s="8">
        <f>IF(Source!BC140&lt;&gt; 0, Source!BC140, 1)</f>
        <v>9.8800000000000008</v>
      </c>
      <c r="J186" s="20">
        <f>Source!O140</f>
        <v>11660.38</v>
      </c>
      <c r="K186" s="20"/>
      <c r="Q186">
        <f>ROUND((Source!BZ140/100)*ROUND(Source!AF140*Source!I140, 2), 2)</f>
        <v>0</v>
      </c>
      <c r="R186">
        <f>Source!X140</f>
        <v>0</v>
      </c>
      <c r="S186">
        <f>ROUND((Source!CA140/100)*ROUND(Source!AF140*Source!I140, 2), 2)</f>
        <v>0</v>
      </c>
      <c r="T186">
        <f>Source!Y140</f>
        <v>0</v>
      </c>
      <c r="U186">
        <f>ROUND((175/100)*ROUND(Source!AE140*Source!I140, 2), 2)</f>
        <v>0</v>
      </c>
      <c r="V186">
        <f>ROUND((108/100)*ROUND(Source!CS140*Source!I140, 2), 2)</f>
        <v>0</v>
      </c>
    </row>
    <row r="187" spans="1:22" ht="54" x14ac:dyDescent="0.2">
      <c r="A187" s="17" t="s">
        <v>126</v>
      </c>
      <c r="B187" s="17" t="str">
        <f>Source!F141</f>
        <v>Цена поставщика</v>
      </c>
      <c r="C187" s="17" t="s">
        <v>312</v>
      </c>
      <c r="D187" s="18" t="str">
        <f>Source!H141</f>
        <v>шт.</v>
      </c>
      <c r="E187" s="8">
        <f>Source!I141</f>
        <v>3</v>
      </c>
      <c r="F187" s="20">
        <f>Source!AK141</f>
        <v>118.98</v>
      </c>
      <c r="G187" s="23" t="s">
        <v>3</v>
      </c>
      <c r="H187" s="8">
        <f>Source!AW141</f>
        <v>1</v>
      </c>
      <c r="I187" s="8">
        <f>IF(Source!BC141&lt;&gt; 0, Source!BC141, 1)</f>
        <v>9.8800000000000008</v>
      </c>
      <c r="J187" s="20">
        <f>Source!O141</f>
        <v>3526.57</v>
      </c>
      <c r="K187" s="20"/>
      <c r="Q187">
        <f>ROUND((Source!BZ141/100)*ROUND(Source!AF141*Source!I141, 2), 2)</f>
        <v>0</v>
      </c>
      <c r="R187">
        <f>Source!X141</f>
        <v>0</v>
      </c>
      <c r="S187">
        <f>ROUND((Source!CA141/100)*ROUND(Source!AF141*Source!I141, 2), 2)</f>
        <v>0</v>
      </c>
      <c r="T187">
        <f>Source!Y141</f>
        <v>0</v>
      </c>
      <c r="U187">
        <f>ROUND((175/100)*ROUND(Source!AE141*Source!I141, 2), 2)</f>
        <v>0</v>
      </c>
      <c r="V187">
        <f>ROUND((108/100)*ROUND(Source!CS141*Source!I141, 2), 2)</f>
        <v>0</v>
      </c>
    </row>
    <row r="188" spans="1:22" ht="14.25" x14ac:dyDescent="0.2">
      <c r="A188" s="17"/>
      <c r="B188" s="17"/>
      <c r="C188" s="17" t="s">
        <v>303</v>
      </c>
      <c r="D188" s="18" t="s">
        <v>304</v>
      </c>
      <c r="E188" s="8">
        <f>Source!AT137</f>
        <v>70</v>
      </c>
      <c r="F188" s="20"/>
      <c r="G188" s="19"/>
      <c r="H188" s="8"/>
      <c r="I188" s="8"/>
      <c r="J188" s="20">
        <f>SUM(R179:R187)</f>
        <v>5375.11</v>
      </c>
      <c r="K188" s="20"/>
    </row>
    <row r="189" spans="1:22" ht="14.25" x14ac:dyDescent="0.2">
      <c r="A189" s="17"/>
      <c r="B189" s="17"/>
      <c r="C189" s="17" t="s">
        <v>305</v>
      </c>
      <c r="D189" s="18" t="s">
        <v>304</v>
      </c>
      <c r="E189" s="8">
        <f>Source!AU137</f>
        <v>10</v>
      </c>
      <c r="F189" s="20"/>
      <c r="G189" s="19"/>
      <c r="H189" s="8"/>
      <c r="I189" s="8"/>
      <c r="J189" s="20">
        <f>SUM(T179:T188)</f>
        <v>767.87</v>
      </c>
      <c r="K189" s="20"/>
    </row>
    <row r="190" spans="1:22" ht="14.25" x14ac:dyDescent="0.2">
      <c r="A190" s="17"/>
      <c r="B190" s="17"/>
      <c r="C190" s="17" t="s">
        <v>306</v>
      </c>
      <c r="D190" s="18" t="s">
        <v>304</v>
      </c>
      <c r="E190" s="8">
        <f>108</f>
        <v>108</v>
      </c>
      <c r="F190" s="20"/>
      <c r="G190" s="19"/>
      <c r="H190" s="8"/>
      <c r="I190" s="8"/>
      <c r="J190" s="20">
        <f>SUM(V179:V189)</f>
        <v>1.1000000000000001</v>
      </c>
      <c r="K190" s="20"/>
    </row>
    <row r="191" spans="1:22" ht="14.25" x14ac:dyDescent="0.2">
      <c r="A191" s="17"/>
      <c r="B191" s="17"/>
      <c r="C191" s="17" t="s">
        <v>307</v>
      </c>
      <c r="D191" s="18" t="s">
        <v>308</v>
      </c>
      <c r="E191" s="8">
        <f>Source!AQ137</f>
        <v>80.5</v>
      </c>
      <c r="F191" s="20"/>
      <c r="G191" s="19" t="str">
        <f>Source!DI137</f>
        <v/>
      </c>
      <c r="H191" s="8">
        <f>Source!AV137</f>
        <v>1</v>
      </c>
      <c r="I191" s="8"/>
      <c r="J191" s="20"/>
      <c r="K191" s="20">
        <f>Source!U137</f>
        <v>12.074999999999999</v>
      </c>
    </row>
    <row r="192" spans="1:22" ht="15" x14ac:dyDescent="0.25">
      <c r="A192" s="25"/>
      <c r="B192" s="25"/>
      <c r="C192" s="25"/>
      <c r="D192" s="25"/>
      <c r="E192" s="25"/>
      <c r="F192" s="25"/>
      <c r="G192" s="25"/>
      <c r="H192" s="25"/>
      <c r="I192" s="34">
        <f>J181+J182+J188+J189+J190+SUM(J184:J187)</f>
        <v>93067.640000000014</v>
      </c>
      <c r="J192" s="34"/>
      <c r="K192" s="26">
        <f>IF(Source!I137&lt;&gt;0, ROUND(I192/Source!I137, 2), 0)</f>
        <v>620450.93000000005</v>
      </c>
      <c r="P192" s="24">
        <f>I192</f>
        <v>93067.640000000014</v>
      </c>
    </row>
    <row r="193" spans="1:22" ht="14.25" x14ac:dyDescent="0.2">
      <c r="C193" s="27" t="str">
        <f>Source!G147</f>
        <v>Входная группа</v>
      </c>
    </row>
    <row r="194" spans="1:22" ht="28.5" x14ac:dyDescent="0.2">
      <c r="A194" s="17">
        <v>11</v>
      </c>
      <c r="B194" s="17" t="str">
        <f>Source!F148</f>
        <v>1.20-3103-1-10/1</v>
      </c>
      <c r="C194" s="17" t="str">
        <f>Source!G148</f>
        <v>Установка розетки штепсельной полугерметической и герметической</v>
      </c>
      <c r="D194" s="18" t="str">
        <f>Source!H148</f>
        <v>100 шт.</v>
      </c>
      <c r="E194" s="8">
        <f>Source!I148</f>
        <v>0.28000000000000003</v>
      </c>
      <c r="F194" s="20"/>
      <c r="G194" s="19"/>
      <c r="H194" s="8"/>
      <c r="I194" s="8"/>
      <c r="J194" s="20"/>
      <c r="K194" s="20"/>
      <c r="Q194">
        <f>ROUND((Source!BZ148/100)*ROUND((Source!AF148*Source!AV148)*Source!I148, 2), 2)</f>
        <v>10033.549999999999</v>
      </c>
      <c r="R194">
        <f>Source!X148</f>
        <v>10033.549999999999</v>
      </c>
      <c r="S194">
        <f>ROUND((Source!CA148/100)*ROUND((Source!AF148*Source!AV148)*Source!I148, 2), 2)</f>
        <v>1433.36</v>
      </c>
      <c r="T194">
        <f>Source!Y148</f>
        <v>1433.36</v>
      </c>
      <c r="U194">
        <f>ROUND((175/100)*ROUND((Source!AE148*Source!AV148)*Source!I148, 2), 2)</f>
        <v>3.33</v>
      </c>
      <c r="V194">
        <f>ROUND((108/100)*ROUND(Source!CS148*Source!I148, 2), 2)</f>
        <v>2.0499999999999998</v>
      </c>
    </row>
    <row r="195" spans="1:22" x14ac:dyDescent="0.2">
      <c r="C195" s="21" t="str">
        <f>"Объем: "&amp;Source!I148&amp;"=28/"&amp;"100"</f>
        <v>Объем: 0,28=28/100</v>
      </c>
    </row>
    <row r="196" spans="1:22" ht="14.25" x14ac:dyDescent="0.2">
      <c r="A196" s="17"/>
      <c r="B196" s="17"/>
      <c r="C196" s="17" t="s">
        <v>294</v>
      </c>
      <c r="D196" s="18"/>
      <c r="E196" s="8"/>
      <c r="F196" s="20">
        <f>Source!AO148</f>
        <v>51191.56</v>
      </c>
      <c r="G196" s="19" t="str">
        <f>Source!DG148</f>
        <v/>
      </c>
      <c r="H196" s="8">
        <f>Source!AV148</f>
        <v>1</v>
      </c>
      <c r="I196" s="8">
        <f>IF(Source!BA148&lt;&gt; 0, Source!BA148, 1)</f>
        <v>1</v>
      </c>
      <c r="J196" s="20">
        <f>Source!S148</f>
        <v>14333.64</v>
      </c>
      <c r="K196" s="20"/>
    </row>
    <row r="197" spans="1:22" ht="14.25" x14ac:dyDescent="0.2">
      <c r="A197" s="17"/>
      <c r="B197" s="17"/>
      <c r="C197" s="17" t="s">
        <v>295</v>
      </c>
      <c r="D197" s="18"/>
      <c r="E197" s="8"/>
      <c r="F197" s="20">
        <f>Source!AM148</f>
        <v>2206.6</v>
      </c>
      <c r="G197" s="19" t="str">
        <f>Source!DE148</f>
        <v/>
      </c>
      <c r="H197" s="8">
        <f>Source!AV148</f>
        <v>1</v>
      </c>
      <c r="I197" s="8">
        <f>IF(Source!BB148&lt;&gt; 0, Source!BB148, 1)</f>
        <v>1</v>
      </c>
      <c r="J197" s="20">
        <f>Source!Q148</f>
        <v>617.85</v>
      </c>
      <c r="K197" s="20"/>
    </row>
    <row r="198" spans="1:22" ht="14.25" x14ac:dyDescent="0.2">
      <c r="A198" s="17"/>
      <c r="B198" s="17"/>
      <c r="C198" s="17" t="s">
        <v>296</v>
      </c>
      <c r="D198" s="18"/>
      <c r="E198" s="8"/>
      <c r="F198" s="20">
        <f>Source!AN148</f>
        <v>6.8</v>
      </c>
      <c r="G198" s="19" t="str">
        <f>Source!DF148</f>
        <v/>
      </c>
      <c r="H198" s="8">
        <f>Source!AV148</f>
        <v>1</v>
      </c>
      <c r="I198" s="8">
        <f>IF(Source!BS148&lt;&gt; 0, Source!BS148, 1)</f>
        <v>1</v>
      </c>
      <c r="J198" s="22">
        <f>Source!R148</f>
        <v>1.9</v>
      </c>
      <c r="K198" s="20"/>
    </row>
    <row r="199" spans="1:22" ht="54" x14ac:dyDescent="0.2">
      <c r="A199" s="17" t="s">
        <v>128</v>
      </c>
      <c r="B199" s="17" t="str">
        <f>Source!F149</f>
        <v>Цена поставщика</v>
      </c>
      <c r="C199" s="17" t="s">
        <v>309</v>
      </c>
      <c r="D199" s="18" t="str">
        <f>Source!H149</f>
        <v>шт.</v>
      </c>
      <c r="E199" s="8">
        <f>Source!I149</f>
        <v>4</v>
      </c>
      <c r="F199" s="20">
        <f>Source!AK149</f>
        <v>1466.17</v>
      </c>
      <c r="G199" s="23" t="s">
        <v>3</v>
      </c>
      <c r="H199" s="8">
        <f>Source!AW149</f>
        <v>1</v>
      </c>
      <c r="I199" s="8">
        <f>IF(Source!BC149&lt;&gt; 0, Source!BC149, 1)</f>
        <v>9.8800000000000008</v>
      </c>
      <c r="J199" s="20">
        <f>Source!O149</f>
        <v>57943.040000000001</v>
      </c>
      <c r="K199" s="20"/>
      <c r="Q199">
        <f>ROUND((Source!BZ149/100)*ROUND(Source!AF149*Source!I149, 2), 2)</f>
        <v>0</v>
      </c>
      <c r="R199">
        <f>Source!X149</f>
        <v>0</v>
      </c>
      <c r="S199">
        <f>ROUND((Source!CA149/100)*ROUND(Source!AF149*Source!I149, 2), 2)</f>
        <v>0</v>
      </c>
      <c r="T199">
        <f>Source!Y149</f>
        <v>0</v>
      </c>
      <c r="U199">
        <f>ROUND((175/100)*ROUND(Source!AE149*Source!I149, 2), 2)</f>
        <v>0</v>
      </c>
      <c r="V199">
        <f>ROUND((108/100)*ROUND(Source!CS149*Source!I149, 2), 2)</f>
        <v>0</v>
      </c>
    </row>
    <row r="200" spans="1:22" ht="54" x14ac:dyDescent="0.2">
      <c r="A200" s="17" t="s">
        <v>129</v>
      </c>
      <c r="B200" s="17" t="str">
        <f>Source!F150</f>
        <v>Цена поставщика</v>
      </c>
      <c r="C200" s="17" t="s">
        <v>310</v>
      </c>
      <c r="D200" s="18" t="str">
        <f>Source!H150</f>
        <v>шт.</v>
      </c>
      <c r="E200" s="8">
        <f>Source!I150</f>
        <v>4</v>
      </c>
      <c r="F200" s="20">
        <f>Source!AK150</f>
        <v>683.86</v>
      </c>
      <c r="G200" s="23" t="s">
        <v>3</v>
      </c>
      <c r="H200" s="8">
        <f>Source!AW150</f>
        <v>1</v>
      </c>
      <c r="I200" s="8">
        <f>IF(Source!BC150&lt;&gt; 0, Source!BC150, 1)</f>
        <v>9.8800000000000008</v>
      </c>
      <c r="J200" s="20">
        <f>Source!O150</f>
        <v>27026.15</v>
      </c>
      <c r="K200" s="20"/>
      <c r="Q200">
        <f>ROUND((Source!BZ150/100)*ROUND(Source!AF150*Source!I150, 2), 2)</f>
        <v>0</v>
      </c>
      <c r="R200">
        <f>Source!X150</f>
        <v>0</v>
      </c>
      <c r="S200">
        <f>ROUND((Source!CA150/100)*ROUND(Source!AF150*Source!I150, 2), 2)</f>
        <v>0</v>
      </c>
      <c r="T200">
        <f>Source!Y150</f>
        <v>0</v>
      </c>
      <c r="U200">
        <f>ROUND((175/100)*ROUND(Source!AE150*Source!I150, 2), 2)</f>
        <v>0</v>
      </c>
      <c r="V200">
        <f>ROUND((108/100)*ROUND(Source!CS150*Source!I150, 2), 2)</f>
        <v>0</v>
      </c>
    </row>
    <row r="201" spans="1:22" ht="54" x14ac:dyDescent="0.2">
      <c r="A201" s="17" t="s">
        <v>130</v>
      </c>
      <c r="B201" s="17" t="str">
        <f>Source!F151</f>
        <v>Цена поставщика</v>
      </c>
      <c r="C201" s="17" t="s">
        <v>311</v>
      </c>
      <c r="D201" s="18" t="str">
        <f>Source!H151</f>
        <v>шт.</v>
      </c>
      <c r="E201" s="8">
        <f>Source!I151</f>
        <v>8</v>
      </c>
      <c r="F201" s="20">
        <f>Source!AK151</f>
        <v>196.70000000000002</v>
      </c>
      <c r="G201" s="23" t="s">
        <v>3</v>
      </c>
      <c r="H201" s="8">
        <f>Source!AW151</f>
        <v>1</v>
      </c>
      <c r="I201" s="8">
        <f>IF(Source!BC151&lt;&gt; 0, Source!BC151, 1)</f>
        <v>9.8800000000000008</v>
      </c>
      <c r="J201" s="20">
        <f>Source!O151</f>
        <v>15547.17</v>
      </c>
      <c r="K201" s="20"/>
      <c r="Q201">
        <f>ROUND((Source!BZ151/100)*ROUND(Source!AF151*Source!I151, 2), 2)</f>
        <v>0</v>
      </c>
      <c r="R201">
        <f>Source!X151</f>
        <v>0</v>
      </c>
      <c r="S201">
        <f>ROUND((Source!CA151/100)*ROUND(Source!AF151*Source!I151, 2), 2)</f>
        <v>0</v>
      </c>
      <c r="T201">
        <f>Source!Y151</f>
        <v>0</v>
      </c>
      <c r="U201">
        <f>ROUND((175/100)*ROUND(Source!AE151*Source!I151, 2), 2)</f>
        <v>0</v>
      </c>
      <c r="V201">
        <f>ROUND((108/100)*ROUND(Source!CS151*Source!I151, 2), 2)</f>
        <v>0</v>
      </c>
    </row>
    <row r="202" spans="1:22" ht="54" x14ac:dyDescent="0.2">
      <c r="A202" s="17" t="s">
        <v>131</v>
      </c>
      <c r="B202" s="17" t="str">
        <f>Source!F152</f>
        <v>Цена поставщика</v>
      </c>
      <c r="C202" s="17" t="s">
        <v>312</v>
      </c>
      <c r="D202" s="18" t="str">
        <f>Source!H152</f>
        <v>шт.</v>
      </c>
      <c r="E202" s="8">
        <f>Source!I152</f>
        <v>4</v>
      </c>
      <c r="F202" s="20">
        <f>Source!AK152</f>
        <v>118.98</v>
      </c>
      <c r="G202" s="23" t="s">
        <v>3</v>
      </c>
      <c r="H202" s="8">
        <f>Source!AW152</f>
        <v>1</v>
      </c>
      <c r="I202" s="8">
        <f>IF(Source!BC152&lt;&gt; 0, Source!BC152, 1)</f>
        <v>9.8800000000000008</v>
      </c>
      <c r="J202" s="20">
        <f>Source!O152</f>
        <v>4702.09</v>
      </c>
      <c r="K202" s="20"/>
      <c r="Q202">
        <f>ROUND((Source!BZ152/100)*ROUND(Source!AF152*Source!I152, 2), 2)</f>
        <v>0</v>
      </c>
      <c r="R202">
        <f>Source!X152</f>
        <v>0</v>
      </c>
      <c r="S202">
        <f>ROUND((Source!CA152/100)*ROUND(Source!AF152*Source!I152, 2), 2)</f>
        <v>0</v>
      </c>
      <c r="T202">
        <f>Source!Y152</f>
        <v>0</v>
      </c>
      <c r="U202">
        <f>ROUND((175/100)*ROUND(Source!AE152*Source!I152, 2), 2)</f>
        <v>0</v>
      </c>
      <c r="V202">
        <f>ROUND((108/100)*ROUND(Source!CS152*Source!I152, 2), 2)</f>
        <v>0</v>
      </c>
    </row>
    <row r="203" spans="1:22" ht="54" x14ac:dyDescent="0.2">
      <c r="A203" s="17" t="s">
        <v>132</v>
      </c>
      <c r="B203" s="17" t="str">
        <f>Source!F153</f>
        <v>Цена поставщика</v>
      </c>
      <c r="C203" s="17" t="s">
        <v>313</v>
      </c>
      <c r="D203" s="18" t="str">
        <f>Source!H153</f>
        <v>шт.</v>
      </c>
      <c r="E203" s="8">
        <f>Source!I153</f>
        <v>8</v>
      </c>
      <c r="F203" s="20">
        <f>Source!AK153</f>
        <v>114.19</v>
      </c>
      <c r="G203" s="23" t="s">
        <v>3</v>
      </c>
      <c r="H203" s="8">
        <f>Source!AW153</f>
        <v>1</v>
      </c>
      <c r="I203" s="8">
        <f>IF(Source!BC153&lt;&gt; 0, Source!BC153, 1)</f>
        <v>9.8800000000000008</v>
      </c>
      <c r="J203" s="20">
        <f>Source!O153</f>
        <v>9025.58</v>
      </c>
      <c r="K203" s="20"/>
      <c r="Q203">
        <f>ROUND((Source!BZ153/100)*ROUND(Source!AF153*Source!I153, 2), 2)</f>
        <v>0</v>
      </c>
      <c r="R203">
        <f>Source!X153</f>
        <v>0</v>
      </c>
      <c r="S203">
        <f>ROUND((Source!CA153/100)*ROUND(Source!AF153*Source!I153, 2), 2)</f>
        <v>0</v>
      </c>
      <c r="T203">
        <f>Source!Y153</f>
        <v>0</v>
      </c>
      <c r="U203">
        <f>ROUND((175/100)*ROUND(Source!AE153*Source!I153, 2), 2)</f>
        <v>0</v>
      </c>
      <c r="V203">
        <f>ROUND((108/100)*ROUND(Source!CS153*Source!I153, 2), 2)</f>
        <v>0</v>
      </c>
    </row>
    <row r="204" spans="1:22" ht="14.25" x14ac:dyDescent="0.2">
      <c r="A204" s="17"/>
      <c r="B204" s="17"/>
      <c r="C204" s="17" t="s">
        <v>303</v>
      </c>
      <c r="D204" s="18" t="s">
        <v>304</v>
      </c>
      <c r="E204" s="8">
        <f>Source!AT148</f>
        <v>70</v>
      </c>
      <c r="F204" s="20"/>
      <c r="G204" s="19"/>
      <c r="H204" s="8"/>
      <c r="I204" s="8"/>
      <c r="J204" s="20">
        <f>SUM(R194:R203)</f>
        <v>10033.549999999999</v>
      </c>
      <c r="K204" s="20"/>
    </row>
    <row r="205" spans="1:22" ht="14.25" x14ac:dyDescent="0.2">
      <c r="A205" s="17"/>
      <c r="B205" s="17"/>
      <c r="C205" s="17" t="s">
        <v>305</v>
      </c>
      <c r="D205" s="18" t="s">
        <v>304</v>
      </c>
      <c r="E205" s="8">
        <f>Source!AU148</f>
        <v>10</v>
      </c>
      <c r="F205" s="20"/>
      <c r="G205" s="19"/>
      <c r="H205" s="8"/>
      <c r="I205" s="8"/>
      <c r="J205" s="20">
        <f>SUM(T194:T204)</f>
        <v>1433.36</v>
      </c>
      <c r="K205" s="20"/>
    </row>
    <row r="206" spans="1:22" ht="14.25" x14ac:dyDescent="0.2">
      <c r="A206" s="17"/>
      <c r="B206" s="17"/>
      <c r="C206" s="17" t="s">
        <v>306</v>
      </c>
      <c r="D206" s="18" t="s">
        <v>304</v>
      </c>
      <c r="E206" s="8">
        <f>108</f>
        <v>108</v>
      </c>
      <c r="F206" s="20"/>
      <c r="G206" s="19"/>
      <c r="H206" s="8"/>
      <c r="I206" s="8"/>
      <c r="J206" s="20">
        <f>SUM(V194:V205)</f>
        <v>2.0499999999999998</v>
      </c>
      <c r="K206" s="20"/>
    </row>
    <row r="207" spans="1:22" ht="14.25" x14ac:dyDescent="0.2">
      <c r="A207" s="17"/>
      <c r="B207" s="17"/>
      <c r="C207" s="17" t="s">
        <v>307</v>
      </c>
      <c r="D207" s="18" t="s">
        <v>308</v>
      </c>
      <c r="E207" s="8">
        <f>Source!AQ148</f>
        <v>80.5</v>
      </c>
      <c r="F207" s="20"/>
      <c r="G207" s="19" t="str">
        <f>Source!DI148</f>
        <v/>
      </c>
      <c r="H207" s="8">
        <f>Source!AV148</f>
        <v>1</v>
      </c>
      <c r="I207" s="8"/>
      <c r="J207" s="20"/>
      <c r="K207" s="20">
        <f>Source!U148</f>
        <v>22.540000000000003</v>
      </c>
    </row>
    <row r="208" spans="1:22" ht="15" x14ac:dyDescent="0.25">
      <c r="A208" s="25"/>
      <c r="B208" s="25"/>
      <c r="C208" s="25"/>
      <c r="D208" s="25"/>
      <c r="E208" s="25"/>
      <c r="F208" s="25"/>
      <c r="G208" s="25"/>
      <c r="H208" s="25"/>
      <c r="I208" s="34">
        <f>J196+J197+J204+J205+J206+SUM(J199:J203)</f>
        <v>140664.48000000001</v>
      </c>
      <c r="J208" s="34"/>
      <c r="K208" s="26">
        <f>IF(Source!I148&lt;&gt;0, ROUND(I208/Source!I148, 2), 0)</f>
        <v>502373.14</v>
      </c>
      <c r="P208" s="24">
        <f>I208</f>
        <v>140664.48000000001</v>
      </c>
    </row>
    <row r="210" spans="1:11" ht="15" x14ac:dyDescent="0.25">
      <c r="A210" s="37" t="str">
        <f>CONCATENATE("Итого по локальной смете: ",IF(Source!G161&lt;&gt;"Новая локальная смета", Source!G161, ""))</f>
        <v xml:space="preserve">Итого по локальной смете: </v>
      </c>
      <c r="B210" s="37"/>
      <c r="C210" s="37"/>
      <c r="D210" s="37"/>
      <c r="E210" s="37"/>
      <c r="F210" s="37"/>
      <c r="G210" s="37"/>
      <c r="H210" s="37"/>
      <c r="I210" s="35">
        <f>SUM(P32:P209)</f>
        <v>2912053.3000000003</v>
      </c>
      <c r="J210" s="36"/>
      <c r="K210" s="28"/>
    </row>
    <row r="213" spans="1:11" ht="15" x14ac:dyDescent="0.25">
      <c r="A213" s="37" t="str">
        <f>CONCATENATE("Итого по смете: ",IF(Source!G191&lt;&gt;"Новый объект", Source!G191, ""))</f>
        <v>Итого по смете: Розетки</v>
      </c>
      <c r="B213" s="37"/>
      <c r="C213" s="37"/>
      <c r="D213" s="37"/>
      <c r="E213" s="37"/>
      <c r="F213" s="37"/>
      <c r="G213" s="37"/>
      <c r="H213" s="37"/>
      <c r="I213" s="35">
        <f>SUM(P1:P212)</f>
        <v>2912053.3000000003</v>
      </c>
      <c r="J213" s="36"/>
      <c r="K213" s="28"/>
    </row>
    <row r="214" spans="1:11" ht="14.25" x14ac:dyDescent="0.2">
      <c r="C214" s="32" t="str">
        <f>Source!H220</f>
        <v>НДС 22%</v>
      </c>
      <c r="D214" s="32"/>
      <c r="E214" s="32"/>
      <c r="F214" s="32"/>
      <c r="G214" s="32"/>
      <c r="H214" s="32"/>
      <c r="I214" s="33">
        <f>IF(Source!F220=0, "", Source!F220)</f>
        <v>640651.73</v>
      </c>
      <c r="J214" s="33"/>
    </row>
    <row r="215" spans="1:11" ht="14.25" x14ac:dyDescent="0.2">
      <c r="C215" s="32" t="str">
        <f>Source!H221</f>
        <v>Всего</v>
      </c>
      <c r="D215" s="32"/>
      <c r="E215" s="32"/>
      <c r="F215" s="32"/>
      <c r="G215" s="32"/>
      <c r="H215" s="32"/>
      <c r="I215" s="33">
        <f>IF(Source!F221=0, "", Source!F221)</f>
        <v>3552705.03</v>
      </c>
      <c r="J215" s="33"/>
    </row>
    <row r="218" spans="1:11" ht="14.25" x14ac:dyDescent="0.2">
      <c r="A218" s="30" t="s">
        <v>314</v>
      </c>
      <c r="B218" s="30"/>
      <c r="C218" s="29" t="str">
        <f>IF(Source!AC12&lt;&gt;"", Source!AC12," ")</f>
        <v xml:space="preserve"> </v>
      </c>
      <c r="D218" s="29"/>
      <c r="E218" s="29"/>
      <c r="F218" s="29"/>
      <c r="G218" s="29"/>
      <c r="H218" s="9" t="str">
        <f>IF(Source!AB12&lt;&gt;"", Source!AB12," ")</f>
        <v xml:space="preserve"> </v>
      </c>
      <c r="I218" s="9"/>
      <c r="J218" s="9"/>
      <c r="K218" s="9"/>
    </row>
    <row r="219" spans="1:11" ht="14.25" x14ac:dyDescent="0.2">
      <c r="A219" s="9"/>
      <c r="B219" s="9"/>
      <c r="C219" s="31" t="s">
        <v>315</v>
      </c>
      <c r="D219" s="31"/>
      <c r="E219" s="31"/>
      <c r="F219" s="31"/>
      <c r="G219" s="31"/>
      <c r="H219" s="9"/>
      <c r="I219" s="9"/>
      <c r="J219" s="9"/>
      <c r="K219" s="9"/>
    </row>
    <row r="220" spans="1:11" ht="14.25" x14ac:dyDescent="0.2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</row>
    <row r="221" spans="1:11" ht="14.25" x14ac:dyDescent="0.2">
      <c r="A221" s="30" t="s">
        <v>316</v>
      </c>
      <c r="B221" s="30"/>
      <c r="C221" s="29" t="str">
        <f>IF(Source!AE12&lt;&gt;"", Source!AE12," ")</f>
        <v xml:space="preserve"> </v>
      </c>
      <c r="D221" s="29"/>
      <c r="E221" s="29"/>
      <c r="F221" s="29"/>
      <c r="G221" s="29"/>
      <c r="H221" s="9" t="str">
        <f>IF(Source!AD12&lt;&gt;"", Source!AD12," ")</f>
        <v xml:space="preserve"> </v>
      </c>
      <c r="I221" s="9"/>
      <c r="J221" s="9"/>
      <c r="K221" s="9"/>
    </row>
    <row r="222" spans="1:11" ht="14.25" x14ac:dyDescent="0.2">
      <c r="A222" s="9"/>
      <c r="B222" s="9"/>
      <c r="C222" s="31" t="s">
        <v>315</v>
      </c>
      <c r="D222" s="31"/>
      <c r="E222" s="31"/>
      <c r="F222" s="31"/>
      <c r="G222" s="31"/>
      <c r="H222" s="9"/>
      <c r="I222" s="9"/>
      <c r="J222" s="9"/>
      <c r="K222" s="9"/>
    </row>
  </sheetData>
  <mergeCells count="61">
    <mergeCell ref="A15:K15"/>
    <mergeCell ref="A16:K16"/>
    <mergeCell ref="A13:K13"/>
    <mergeCell ref="B3:E3"/>
    <mergeCell ref="G3:K3"/>
    <mergeCell ref="B4:E4"/>
    <mergeCell ref="G4:K4"/>
    <mergeCell ref="B6:E6"/>
    <mergeCell ref="G6:K6"/>
    <mergeCell ref="B7:E7"/>
    <mergeCell ref="G7:K7"/>
    <mergeCell ref="J2:K2"/>
    <mergeCell ref="A10:K10"/>
    <mergeCell ref="A11:K11"/>
    <mergeCell ref="A18:K18"/>
    <mergeCell ref="F20:H20"/>
    <mergeCell ref="I20:J20"/>
    <mergeCell ref="F22:H22"/>
    <mergeCell ref="I22:J22"/>
    <mergeCell ref="F21:H21"/>
    <mergeCell ref="I21:J21"/>
    <mergeCell ref="I23:J23"/>
    <mergeCell ref="F24:H24"/>
    <mergeCell ref="I24:J24"/>
    <mergeCell ref="F25:H25"/>
    <mergeCell ref="I25:J25"/>
    <mergeCell ref="B27:B29"/>
    <mergeCell ref="C27:C29"/>
    <mergeCell ref="D27:D29"/>
    <mergeCell ref="E27:E29"/>
    <mergeCell ref="F23:H23"/>
    <mergeCell ref="F27:F29"/>
    <mergeCell ref="G27:G29"/>
    <mergeCell ref="H27:H29"/>
    <mergeCell ref="I177:J177"/>
    <mergeCell ref="I27:I29"/>
    <mergeCell ref="J27:J29"/>
    <mergeCell ref="A32:K32"/>
    <mergeCell ref="I49:J49"/>
    <mergeCell ref="I65:J65"/>
    <mergeCell ref="I81:J81"/>
    <mergeCell ref="I97:J97"/>
    <mergeCell ref="I113:J113"/>
    <mergeCell ref="I129:J129"/>
    <mergeCell ref="I145:J145"/>
    <mergeCell ref="I161:J161"/>
    <mergeCell ref="A27:A29"/>
    <mergeCell ref="I192:J192"/>
    <mergeCell ref="I208:J208"/>
    <mergeCell ref="I210:J210"/>
    <mergeCell ref="A210:H210"/>
    <mergeCell ref="I213:J213"/>
    <mergeCell ref="A213:H213"/>
    <mergeCell ref="A221:B221"/>
    <mergeCell ref="C222:G222"/>
    <mergeCell ref="C214:H214"/>
    <mergeCell ref="I214:J214"/>
    <mergeCell ref="C215:H215"/>
    <mergeCell ref="I215:J215"/>
    <mergeCell ref="A218:B218"/>
    <mergeCell ref="C219:G219"/>
  </mergeCells>
  <pageMargins left="0.4" right="0.2" top="0.2" bottom="0.4" header="0.2" footer="0.2"/>
  <pageSetup paperSize="9" scale="63" fitToHeight="0" orientation="portrait" r:id="rId1"/>
  <headerFooter>
    <oddHeader>&amp;L&amp;8</oddHeader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K230"/>
  <sheetViews>
    <sheetView topLeftCell="A175" workbookViewId="0">
      <selection activeCell="G191" sqref="G191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53528</v>
      </c>
      <c r="M1">
        <v>10</v>
      </c>
      <c r="N1">
        <v>11</v>
      </c>
      <c r="O1">
        <v>15</v>
      </c>
      <c r="P1">
        <v>0</v>
      </c>
      <c r="Q1">
        <v>2</v>
      </c>
    </row>
    <row r="12" spans="1:133" x14ac:dyDescent="0.2">
      <c r="A12" s="1">
        <v>1</v>
      </c>
      <c r="B12" s="1">
        <v>226</v>
      </c>
      <c r="C12" s="1">
        <v>0</v>
      </c>
      <c r="D12" s="1">
        <f>ROW(A191)</f>
        <v>191</v>
      </c>
      <c r="E12" s="1">
        <v>0</v>
      </c>
      <c r="F12" s="1" t="s">
        <v>3</v>
      </c>
      <c r="G12" s="1" t="s">
        <v>4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5</v>
      </c>
      <c r="BI12" s="1" t="s">
        <v>6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7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10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B191</f>
        <v>226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/>
      </c>
      <c r="G18" s="2" t="str">
        <f t="shared" si="0"/>
        <v>Розетки</v>
      </c>
      <c r="H18" s="2"/>
      <c r="I18" s="2"/>
      <c r="J18" s="2"/>
      <c r="K18" s="2"/>
      <c r="L18" s="2"/>
      <c r="M18" s="2"/>
      <c r="N18" s="2"/>
      <c r="O18" s="2">
        <f t="shared" ref="O18:AT18" si="1">O191</f>
        <v>2638013.13</v>
      </c>
      <c r="P18" s="2">
        <f t="shared" si="1"/>
        <v>2283753.52</v>
      </c>
      <c r="Q18" s="2">
        <f t="shared" si="1"/>
        <v>11759.94</v>
      </c>
      <c r="R18" s="2">
        <f t="shared" si="1"/>
        <v>37.43</v>
      </c>
      <c r="S18" s="2">
        <f t="shared" si="1"/>
        <v>342499.67</v>
      </c>
      <c r="T18" s="2">
        <f t="shared" si="1"/>
        <v>0</v>
      </c>
      <c r="U18" s="2">
        <f t="shared" si="1"/>
        <v>546.654</v>
      </c>
      <c r="V18" s="2">
        <f t="shared" si="1"/>
        <v>0</v>
      </c>
      <c r="W18" s="2">
        <f t="shared" si="1"/>
        <v>0</v>
      </c>
      <c r="X18" s="2">
        <f t="shared" si="1"/>
        <v>239749.78</v>
      </c>
      <c r="Y18" s="2">
        <f t="shared" si="1"/>
        <v>34249.96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2912053.3</v>
      </c>
      <c r="AS18" s="2">
        <f t="shared" si="1"/>
        <v>2281045.9</v>
      </c>
      <c r="AT18" s="2">
        <f t="shared" si="1"/>
        <v>0</v>
      </c>
      <c r="AU18" s="2">
        <f t="shared" ref="AU18:BZ18" si="2">AU191</f>
        <v>631007.4</v>
      </c>
      <c r="AV18" s="2">
        <f t="shared" si="2"/>
        <v>2283753.52</v>
      </c>
      <c r="AW18" s="2">
        <f t="shared" si="2"/>
        <v>2283753.52</v>
      </c>
      <c r="AX18" s="2">
        <f t="shared" si="2"/>
        <v>0</v>
      </c>
      <c r="AY18" s="2">
        <f t="shared" si="2"/>
        <v>2283753.52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CA191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DG191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EM191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FS191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ROW(A161)</f>
        <v>161</v>
      </c>
      <c r="E20" s="1"/>
      <c r="F20" s="1" t="s">
        <v>11</v>
      </c>
      <c r="G20" s="1" t="s">
        <v>11</v>
      </c>
      <c r="H20" s="1" t="s">
        <v>3</v>
      </c>
      <c r="I20" s="1">
        <v>0</v>
      </c>
      <c r="J20" s="1" t="s">
        <v>3</v>
      </c>
      <c r="K20" s="1">
        <v>0</v>
      </c>
      <c r="L20" s="1" t="s">
        <v>11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B161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Новая локальная смета</v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O161</f>
        <v>2638013.13</v>
      </c>
      <c r="P22" s="2">
        <f t="shared" si="8"/>
        <v>2283753.52</v>
      </c>
      <c r="Q22" s="2">
        <f t="shared" si="8"/>
        <v>11759.94</v>
      </c>
      <c r="R22" s="2">
        <f t="shared" si="8"/>
        <v>37.43</v>
      </c>
      <c r="S22" s="2">
        <f t="shared" si="8"/>
        <v>342499.67</v>
      </c>
      <c r="T22" s="2">
        <f t="shared" si="8"/>
        <v>0</v>
      </c>
      <c r="U22" s="2">
        <f t="shared" si="8"/>
        <v>546.654</v>
      </c>
      <c r="V22" s="2">
        <f t="shared" si="8"/>
        <v>0</v>
      </c>
      <c r="W22" s="2">
        <f t="shared" si="8"/>
        <v>0</v>
      </c>
      <c r="X22" s="2">
        <f t="shared" si="8"/>
        <v>239749.78</v>
      </c>
      <c r="Y22" s="2">
        <f t="shared" si="8"/>
        <v>34249.96</v>
      </c>
      <c r="Z22" s="2">
        <f t="shared" si="8"/>
        <v>0</v>
      </c>
      <c r="AA22" s="2">
        <f t="shared" si="8"/>
        <v>0</v>
      </c>
      <c r="AB22" s="2">
        <f t="shared" si="8"/>
        <v>2638013.13</v>
      </c>
      <c r="AC22" s="2">
        <f t="shared" si="8"/>
        <v>2283753.52</v>
      </c>
      <c r="AD22" s="2">
        <f t="shared" si="8"/>
        <v>11759.94</v>
      </c>
      <c r="AE22" s="2">
        <f t="shared" si="8"/>
        <v>37.43</v>
      </c>
      <c r="AF22" s="2">
        <f t="shared" si="8"/>
        <v>342499.67</v>
      </c>
      <c r="AG22" s="2">
        <f t="shared" si="8"/>
        <v>0</v>
      </c>
      <c r="AH22" s="2">
        <f t="shared" si="8"/>
        <v>546.654</v>
      </c>
      <c r="AI22" s="2">
        <f t="shared" si="8"/>
        <v>0</v>
      </c>
      <c r="AJ22" s="2">
        <f t="shared" si="8"/>
        <v>0</v>
      </c>
      <c r="AK22" s="2">
        <f t="shared" si="8"/>
        <v>239749.78</v>
      </c>
      <c r="AL22" s="2">
        <f t="shared" si="8"/>
        <v>34249.96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2912053.3</v>
      </c>
      <c r="AS22" s="2">
        <f t="shared" si="8"/>
        <v>2281045.9</v>
      </c>
      <c r="AT22" s="2">
        <f t="shared" si="8"/>
        <v>0</v>
      </c>
      <c r="AU22" s="2">
        <f t="shared" ref="AU22:BZ22" si="9">AU161</f>
        <v>631007.4</v>
      </c>
      <c r="AV22" s="2">
        <f t="shared" si="9"/>
        <v>2283753.52</v>
      </c>
      <c r="AW22" s="2">
        <f t="shared" si="9"/>
        <v>2283753.52</v>
      </c>
      <c r="AX22" s="2">
        <f t="shared" si="9"/>
        <v>0</v>
      </c>
      <c r="AY22" s="2">
        <f t="shared" si="9"/>
        <v>2283753.52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CA161</f>
        <v>2912053.3</v>
      </c>
      <c r="CB22" s="2">
        <f t="shared" si="10"/>
        <v>2281045.9</v>
      </c>
      <c r="CC22" s="2">
        <f t="shared" si="10"/>
        <v>0</v>
      </c>
      <c r="CD22" s="2">
        <f t="shared" si="10"/>
        <v>631007.4</v>
      </c>
      <c r="CE22" s="2">
        <f t="shared" si="10"/>
        <v>2283753.52</v>
      </c>
      <c r="CF22" s="2">
        <f t="shared" si="10"/>
        <v>2283753.52</v>
      </c>
      <c r="CG22" s="2">
        <f t="shared" si="10"/>
        <v>0</v>
      </c>
      <c r="CH22" s="2">
        <f t="shared" si="10"/>
        <v>2283753.52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DG161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EM161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FS161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>
        <v>17</v>
      </c>
      <c r="B24">
        <v>1</v>
      </c>
      <c r="C24">
        <f>ROW(SmtRes!A16)</f>
        <v>16</v>
      </c>
      <c r="D24">
        <f>ROW(EtalonRes!A13)</f>
        <v>13</v>
      </c>
      <c r="E24" t="s">
        <v>3</v>
      </c>
      <c r="F24" t="s">
        <v>12</v>
      </c>
      <c r="G24" t="s">
        <v>13</v>
      </c>
      <c r="H24" t="s">
        <v>14</v>
      </c>
      <c r="I24">
        <f>ROUND((132+132+300+164+300)/100,9)</f>
        <v>10.28</v>
      </c>
      <c r="J24">
        <v>0</v>
      </c>
      <c r="K24">
        <f>ROUND((132+132+300+164+300)/100,9)</f>
        <v>10.28</v>
      </c>
      <c r="O24">
        <f t="shared" ref="O24:O36" si="14">ROUND(CP24,2)</f>
        <v>2273.11</v>
      </c>
      <c r="P24">
        <f t="shared" ref="P24:P36" si="15">ROUND(CQ24*I24,2)</f>
        <v>544.22</v>
      </c>
      <c r="Q24">
        <f t="shared" ref="Q24:Q36" si="16">ROUND(CR24*I24,2)</f>
        <v>373.78</v>
      </c>
      <c r="R24">
        <f t="shared" ref="R24:R36" si="17">ROUND(CS24*I24,2)</f>
        <v>45.44</v>
      </c>
      <c r="S24">
        <f t="shared" ref="S24:S36" si="18">ROUND(CT24*I24,2)</f>
        <v>1355.11</v>
      </c>
      <c r="T24">
        <f t="shared" ref="T24:T36" si="19">ROUND(CU24*I24,2)</f>
        <v>0</v>
      </c>
      <c r="U24">
        <f t="shared" ref="U24:U36" si="20">CV24*I24</f>
        <v>109.99599999999998</v>
      </c>
      <c r="V24">
        <f t="shared" ref="V24:V36" si="21">CW24*I24</f>
        <v>0</v>
      </c>
      <c r="W24">
        <f t="shared" ref="W24:W36" si="22">ROUND(CX24*I24,2)</f>
        <v>0</v>
      </c>
      <c r="X24">
        <f t="shared" ref="X24:X36" si="23">ROUND(CY24,2)</f>
        <v>0</v>
      </c>
      <c r="Y24">
        <f t="shared" ref="Y24:Y36" si="24">ROUND(CZ24,2)</f>
        <v>0</v>
      </c>
      <c r="AA24">
        <v>-1</v>
      </c>
      <c r="AB24">
        <f t="shared" ref="AB24:AB36" si="25">ROUND((AC24+AD24+AF24),6)</f>
        <v>221.12</v>
      </c>
      <c r="AC24">
        <f t="shared" ref="AC24:AF29" si="26">ROUND((ES24),6)</f>
        <v>52.94</v>
      </c>
      <c r="AD24">
        <f t="shared" si="26"/>
        <v>36.36</v>
      </c>
      <c r="AE24">
        <f t="shared" si="26"/>
        <v>4.42</v>
      </c>
      <c r="AF24">
        <f t="shared" si="26"/>
        <v>131.82</v>
      </c>
      <c r="AG24">
        <f t="shared" ref="AG24:AG36" si="27">ROUND((AP24),6)</f>
        <v>0</v>
      </c>
      <c r="AH24">
        <f t="shared" ref="AH24:AH36" si="28">(EW24)</f>
        <v>10.7</v>
      </c>
      <c r="AI24">
        <f t="shared" ref="AI24:AI36" si="29">(EX24)</f>
        <v>0</v>
      </c>
      <c r="AJ24">
        <f t="shared" ref="AJ24:AJ36" si="30">(AS24)</f>
        <v>0</v>
      </c>
      <c r="AK24">
        <v>221.12</v>
      </c>
      <c r="AL24">
        <v>52.94</v>
      </c>
      <c r="AM24">
        <v>36.36</v>
      </c>
      <c r="AN24">
        <v>4.42</v>
      </c>
      <c r="AO24">
        <v>131.82</v>
      </c>
      <c r="AP24">
        <v>0</v>
      </c>
      <c r="AQ24">
        <v>10.7</v>
      </c>
      <c r="AR24">
        <v>0</v>
      </c>
      <c r="AS24">
        <v>0</v>
      </c>
      <c r="AT24">
        <v>0</v>
      </c>
      <c r="AU24">
        <v>0</v>
      </c>
      <c r="AV24">
        <v>1</v>
      </c>
      <c r="AW24">
        <v>1</v>
      </c>
      <c r="AZ24">
        <v>1</v>
      </c>
      <c r="BA24">
        <v>1</v>
      </c>
      <c r="BB24">
        <v>1</v>
      </c>
      <c r="BC24">
        <v>1</v>
      </c>
      <c r="BD24" t="s">
        <v>3</v>
      </c>
      <c r="BE24" t="s">
        <v>3</v>
      </c>
      <c r="BF24" t="s">
        <v>3</v>
      </c>
      <c r="BG24" t="s">
        <v>3</v>
      </c>
      <c r="BH24">
        <v>0</v>
      </c>
      <c r="BI24">
        <v>0</v>
      </c>
      <c r="BJ24" t="s">
        <v>15</v>
      </c>
      <c r="BM24">
        <v>318</v>
      </c>
      <c r="BN24">
        <v>0</v>
      </c>
      <c r="BO24" t="s">
        <v>3</v>
      </c>
      <c r="BP24">
        <v>0</v>
      </c>
      <c r="BQ24">
        <v>0</v>
      </c>
      <c r="BR24">
        <v>0</v>
      </c>
      <c r="BS24">
        <v>1</v>
      </c>
      <c r="BT24">
        <v>1</v>
      </c>
      <c r="BU24">
        <v>1</v>
      </c>
      <c r="BV24">
        <v>1</v>
      </c>
      <c r="BW24">
        <v>1</v>
      </c>
      <c r="BX24">
        <v>1</v>
      </c>
      <c r="BY24" t="s">
        <v>3</v>
      </c>
      <c r="BZ24">
        <v>0</v>
      </c>
      <c r="CA24">
        <v>0</v>
      </c>
      <c r="CB24" t="s">
        <v>3</v>
      </c>
      <c r="CE24">
        <v>0</v>
      </c>
      <c r="CF24">
        <v>0</v>
      </c>
      <c r="CG24">
        <v>0</v>
      </c>
      <c r="CM24">
        <v>0</v>
      </c>
      <c r="CN24" t="s">
        <v>3</v>
      </c>
      <c r="CO24">
        <v>0</v>
      </c>
      <c r="CP24">
        <f t="shared" ref="CP24:CP36" si="31">(P24+Q24+S24)</f>
        <v>2273.1099999999997</v>
      </c>
      <c r="CQ24">
        <f t="shared" ref="CQ24:CQ29" si="32">AC24*BC24</f>
        <v>52.94</v>
      </c>
      <c r="CR24">
        <f t="shared" ref="CR24:CR29" si="33">AD24*BB24</f>
        <v>36.36</v>
      </c>
      <c r="CS24">
        <f t="shared" ref="CS24:CS29" si="34">AE24*BS24</f>
        <v>4.42</v>
      </c>
      <c r="CT24">
        <f t="shared" ref="CT24:CT29" si="35">AF24*BA24</f>
        <v>131.82</v>
      </c>
      <c r="CU24">
        <f t="shared" ref="CU24:CX29" si="36">AG24</f>
        <v>0</v>
      </c>
      <c r="CV24">
        <f t="shared" si="36"/>
        <v>10.7</v>
      </c>
      <c r="CW24">
        <f t="shared" si="36"/>
        <v>0</v>
      </c>
      <c r="CX24">
        <f t="shared" si="36"/>
        <v>0</v>
      </c>
      <c r="CY24">
        <f>0</f>
        <v>0</v>
      </c>
      <c r="CZ24">
        <f>0</f>
        <v>0</v>
      </c>
      <c r="DC24" t="s">
        <v>3</v>
      </c>
      <c r="DD24" t="s">
        <v>3</v>
      </c>
      <c r="DE24" t="s">
        <v>3</v>
      </c>
      <c r="DF24" t="s">
        <v>3</v>
      </c>
      <c r="DG24" t="s">
        <v>3</v>
      </c>
      <c r="DH24" t="s">
        <v>3</v>
      </c>
      <c r="DI24" t="s">
        <v>3</v>
      </c>
      <c r="DJ24" t="s">
        <v>3</v>
      </c>
      <c r="DK24" t="s">
        <v>3</v>
      </c>
      <c r="DL24" t="s">
        <v>3</v>
      </c>
      <c r="DM24" t="s">
        <v>3</v>
      </c>
      <c r="DN24">
        <v>0</v>
      </c>
      <c r="DO24">
        <v>0</v>
      </c>
      <c r="DP24">
        <v>1</v>
      </c>
      <c r="DQ24">
        <v>1</v>
      </c>
      <c r="DU24">
        <v>1013</v>
      </c>
      <c r="DV24" t="s">
        <v>14</v>
      </c>
      <c r="DW24" t="s">
        <v>14</v>
      </c>
      <c r="DX24">
        <v>1</v>
      </c>
      <c r="DZ24" t="s">
        <v>3</v>
      </c>
      <c r="EA24" t="s">
        <v>3</v>
      </c>
      <c r="EB24" t="s">
        <v>3</v>
      </c>
      <c r="EC24" t="s">
        <v>3</v>
      </c>
      <c r="EE24">
        <v>0</v>
      </c>
      <c r="EF24">
        <v>0</v>
      </c>
      <c r="EG24" t="s">
        <v>3</v>
      </c>
      <c r="EH24">
        <v>0</v>
      </c>
      <c r="EI24" t="s">
        <v>3</v>
      </c>
      <c r="EJ24">
        <v>0</v>
      </c>
      <c r="EK24">
        <v>318</v>
      </c>
      <c r="EL24" t="s">
        <v>3</v>
      </c>
      <c r="EM24" t="s">
        <v>3</v>
      </c>
      <c r="EO24" t="s">
        <v>3</v>
      </c>
      <c r="EQ24">
        <v>1024</v>
      </c>
      <c r="ER24">
        <v>221.12</v>
      </c>
      <c r="ES24">
        <v>52.94</v>
      </c>
      <c r="ET24">
        <v>36.36</v>
      </c>
      <c r="EU24">
        <v>4.42</v>
      </c>
      <c r="EV24">
        <v>131.82</v>
      </c>
      <c r="EW24">
        <v>10.7</v>
      </c>
      <c r="EX24">
        <v>0</v>
      </c>
      <c r="EY24">
        <v>0</v>
      </c>
      <c r="FQ24">
        <v>0</v>
      </c>
      <c r="FR24">
        <v>0</v>
      </c>
      <c r="FS24">
        <v>2</v>
      </c>
      <c r="FX24">
        <v>0</v>
      </c>
      <c r="FY24">
        <v>0</v>
      </c>
      <c r="GA24" t="s">
        <v>3</v>
      </c>
      <c r="GD24">
        <v>1</v>
      </c>
      <c r="GF24">
        <v>410278502</v>
      </c>
      <c r="GG24">
        <v>2</v>
      </c>
      <c r="GH24">
        <v>1</v>
      </c>
      <c r="GI24">
        <v>-2</v>
      </c>
      <c r="GJ24">
        <v>0</v>
      </c>
      <c r="GK24">
        <v>0</v>
      </c>
      <c r="GL24">
        <f t="shared" ref="GL24:GL36" si="37">ROUND(IF(AND(BH24=3,BI24=3,FS24&lt;&gt;0),P24,0),2)</f>
        <v>0</v>
      </c>
      <c r="GM24">
        <f>ROUND(O24+X24+Y24,2)+GX24</f>
        <v>2273.11</v>
      </c>
      <c r="GN24">
        <f t="shared" ref="GN24:GN36" si="38">IF(OR(BI24=0,BI24=1),GM24-GX24,0)</f>
        <v>2273.11</v>
      </c>
      <c r="GO24">
        <f t="shared" ref="GO24:GO36" si="39">IF(BI24=2,GM24-GX24,0)</f>
        <v>0</v>
      </c>
      <c r="GP24">
        <f t="shared" ref="GP24:GP36" si="40">IF(BI24=4,GM24-GX24,0)</f>
        <v>0</v>
      </c>
      <c r="GR24">
        <v>0</v>
      </c>
      <c r="GS24">
        <v>0</v>
      </c>
      <c r="GT24">
        <v>0</v>
      </c>
      <c r="GU24" t="s">
        <v>3</v>
      </c>
      <c r="GV24">
        <f t="shared" ref="GV24:GV36" si="41">ROUND((GT24),6)</f>
        <v>0</v>
      </c>
      <c r="GW24">
        <v>1</v>
      </c>
      <c r="GX24">
        <f t="shared" ref="GX24:GX36" si="42">ROUND(HC24*I24,2)</f>
        <v>0</v>
      </c>
      <c r="HA24">
        <v>0</v>
      </c>
      <c r="HB24">
        <v>0</v>
      </c>
      <c r="HC24">
        <f t="shared" ref="HC24:HC36" si="43">GV24*GW24</f>
        <v>0</v>
      </c>
      <c r="HE24" t="s">
        <v>3</v>
      </c>
      <c r="HF24" t="s">
        <v>3</v>
      </c>
      <c r="HM24" t="s">
        <v>3</v>
      </c>
      <c r="HN24" t="s">
        <v>3</v>
      </c>
      <c r="HO24" t="s">
        <v>3</v>
      </c>
      <c r="HP24" t="s">
        <v>3</v>
      </c>
      <c r="HQ24" t="s">
        <v>3</v>
      </c>
      <c r="HS24">
        <v>0</v>
      </c>
      <c r="IK24">
        <v>0</v>
      </c>
    </row>
    <row r="25" spans="1:245" x14ac:dyDescent="0.2">
      <c r="A25">
        <v>18</v>
      </c>
      <c r="B25">
        <v>1</v>
      </c>
      <c r="C25">
        <v>12</v>
      </c>
      <c r="E25" t="s">
        <v>3</v>
      </c>
      <c r="F25" t="s">
        <v>16</v>
      </c>
      <c r="G25" t="s">
        <v>17</v>
      </c>
      <c r="H25" t="s">
        <v>18</v>
      </c>
      <c r="I25">
        <f>I24*J25</f>
        <v>132</v>
      </c>
      <c r="J25">
        <v>12.840466926070039</v>
      </c>
      <c r="K25">
        <v>12.840466899999999</v>
      </c>
      <c r="O25">
        <f t="shared" si="14"/>
        <v>97238.17</v>
      </c>
      <c r="P25">
        <f t="shared" si="15"/>
        <v>97238.17</v>
      </c>
      <c r="Q25">
        <f t="shared" si="16"/>
        <v>0</v>
      </c>
      <c r="R25">
        <f t="shared" si="17"/>
        <v>0</v>
      </c>
      <c r="S25">
        <f t="shared" si="18"/>
        <v>0</v>
      </c>
      <c r="T25">
        <f t="shared" si="19"/>
        <v>0</v>
      </c>
      <c r="U25">
        <f t="shared" si="20"/>
        <v>0</v>
      </c>
      <c r="V25">
        <f t="shared" si="21"/>
        <v>0</v>
      </c>
      <c r="W25">
        <f t="shared" si="22"/>
        <v>0</v>
      </c>
      <c r="X25">
        <f t="shared" si="23"/>
        <v>0</v>
      </c>
      <c r="Y25">
        <f t="shared" si="24"/>
        <v>0</v>
      </c>
      <c r="AA25">
        <v>-1</v>
      </c>
      <c r="AB25">
        <f t="shared" si="25"/>
        <v>74.56</v>
      </c>
      <c r="AC25">
        <f t="shared" si="26"/>
        <v>74.56</v>
      </c>
      <c r="AD25">
        <f t="shared" si="26"/>
        <v>0</v>
      </c>
      <c r="AE25">
        <f t="shared" si="26"/>
        <v>0</v>
      </c>
      <c r="AF25">
        <f t="shared" si="26"/>
        <v>0</v>
      </c>
      <c r="AG25">
        <f t="shared" si="27"/>
        <v>0</v>
      </c>
      <c r="AH25">
        <f t="shared" si="28"/>
        <v>0</v>
      </c>
      <c r="AI25">
        <f t="shared" si="29"/>
        <v>0</v>
      </c>
      <c r="AJ25">
        <f t="shared" si="30"/>
        <v>0</v>
      </c>
      <c r="AK25">
        <v>74.559999999999988</v>
      </c>
      <c r="AL25">
        <v>74.559999999999988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1</v>
      </c>
      <c r="AW25">
        <v>1</v>
      </c>
      <c r="AZ25">
        <v>1</v>
      </c>
      <c r="BA25">
        <v>1</v>
      </c>
      <c r="BB25">
        <v>1</v>
      </c>
      <c r="BC25">
        <v>9.8800000000000008</v>
      </c>
      <c r="BD25" t="s">
        <v>3</v>
      </c>
      <c r="BE25" t="s">
        <v>3</v>
      </c>
      <c r="BF25" t="s">
        <v>3</v>
      </c>
      <c r="BG25" t="s">
        <v>3</v>
      </c>
      <c r="BH25">
        <v>3</v>
      </c>
      <c r="BI25">
        <v>0</v>
      </c>
      <c r="BJ25" t="s">
        <v>3</v>
      </c>
      <c r="BM25">
        <v>318</v>
      </c>
      <c r="BN25">
        <v>0</v>
      </c>
      <c r="BO25" t="s">
        <v>3</v>
      </c>
      <c r="BP25">
        <v>0</v>
      </c>
      <c r="BQ25">
        <v>0</v>
      </c>
      <c r="BR25">
        <v>0</v>
      </c>
      <c r="BS25">
        <v>1</v>
      </c>
      <c r="BT25">
        <v>1</v>
      </c>
      <c r="BU25">
        <v>1</v>
      </c>
      <c r="BV25">
        <v>1</v>
      </c>
      <c r="BW25">
        <v>1</v>
      </c>
      <c r="BX25">
        <v>1</v>
      </c>
      <c r="BY25" t="s">
        <v>3</v>
      </c>
      <c r="BZ25">
        <v>112</v>
      </c>
      <c r="CA25">
        <v>70</v>
      </c>
      <c r="CB25" t="s">
        <v>3</v>
      </c>
      <c r="CE25">
        <v>0</v>
      </c>
      <c r="CF25">
        <v>0</v>
      </c>
      <c r="CG25">
        <v>0</v>
      </c>
      <c r="CM25">
        <v>0</v>
      </c>
      <c r="CN25" t="s">
        <v>3</v>
      </c>
      <c r="CO25">
        <v>0</v>
      </c>
      <c r="CP25">
        <f t="shared" si="31"/>
        <v>97238.17</v>
      </c>
      <c r="CQ25">
        <f t="shared" si="32"/>
        <v>736.65280000000007</v>
      </c>
      <c r="CR25">
        <f t="shared" si="33"/>
        <v>0</v>
      </c>
      <c r="CS25">
        <f t="shared" si="34"/>
        <v>0</v>
      </c>
      <c r="CT25">
        <f t="shared" si="35"/>
        <v>0</v>
      </c>
      <c r="CU25">
        <f t="shared" si="36"/>
        <v>0</v>
      </c>
      <c r="CV25">
        <f t="shared" si="36"/>
        <v>0</v>
      </c>
      <c r="CW25">
        <f t="shared" si="36"/>
        <v>0</v>
      </c>
      <c r="CX25">
        <f t="shared" si="36"/>
        <v>0</v>
      </c>
      <c r="CY25">
        <f>0</f>
        <v>0</v>
      </c>
      <c r="CZ25">
        <f>0</f>
        <v>0</v>
      </c>
      <c r="DC25" t="s">
        <v>3</v>
      </c>
      <c r="DD25" t="s">
        <v>3</v>
      </c>
      <c r="DE25" t="s">
        <v>3</v>
      </c>
      <c r="DF25" t="s">
        <v>3</v>
      </c>
      <c r="DG25" t="s">
        <v>3</v>
      </c>
      <c r="DH25" t="s">
        <v>3</v>
      </c>
      <c r="DI25" t="s">
        <v>3</v>
      </c>
      <c r="DJ25" t="s">
        <v>3</v>
      </c>
      <c r="DK25" t="s">
        <v>3</v>
      </c>
      <c r="DL25" t="s">
        <v>3</v>
      </c>
      <c r="DM25" t="s">
        <v>3</v>
      </c>
      <c r="DN25">
        <v>0</v>
      </c>
      <c r="DO25">
        <v>0</v>
      </c>
      <c r="DP25">
        <v>1</v>
      </c>
      <c r="DQ25">
        <v>1</v>
      </c>
      <c r="DU25">
        <v>1003</v>
      </c>
      <c r="DV25" t="s">
        <v>18</v>
      </c>
      <c r="DW25" t="s">
        <v>18</v>
      </c>
      <c r="DX25">
        <v>1</v>
      </c>
      <c r="DZ25" t="s">
        <v>3</v>
      </c>
      <c r="EA25" t="s">
        <v>3</v>
      </c>
      <c r="EB25" t="s">
        <v>3</v>
      </c>
      <c r="EC25" t="s">
        <v>3</v>
      </c>
      <c r="EE25">
        <v>0</v>
      </c>
      <c r="EF25">
        <v>0</v>
      </c>
      <c r="EG25" t="s">
        <v>3</v>
      </c>
      <c r="EH25">
        <v>0</v>
      </c>
      <c r="EI25" t="s">
        <v>3</v>
      </c>
      <c r="EJ25">
        <v>0</v>
      </c>
      <c r="EK25">
        <v>318</v>
      </c>
      <c r="EL25" t="s">
        <v>3</v>
      </c>
      <c r="EM25" t="s">
        <v>3</v>
      </c>
      <c r="EO25" t="s">
        <v>3</v>
      </c>
      <c r="EQ25">
        <v>1024</v>
      </c>
      <c r="ER25">
        <v>74.559999999999988</v>
      </c>
      <c r="ES25">
        <v>74.559999999999988</v>
      </c>
      <c r="ET25">
        <v>0</v>
      </c>
      <c r="EU25">
        <v>0</v>
      </c>
      <c r="EV25">
        <v>0</v>
      </c>
      <c r="EW25">
        <v>0</v>
      </c>
      <c r="EX25">
        <v>0</v>
      </c>
      <c r="EZ25">
        <v>5</v>
      </c>
      <c r="FC25">
        <v>1</v>
      </c>
      <c r="FD25">
        <v>18</v>
      </c>
      <c r="FF25">
        <v>866.67</v>
      </c>
      <c r="FQ25">
        <v>0</v>
      </c>
      <c r="FR25">
        <v>0</v>
      </c>
      <c r="FS25">
        <v>0</v>
      </c>
      <c r="FX25">
        <v>112</v>
      </c>
      <c r="FY25">
        <v>70</v>
      </c>
      <c r="GA25" t="s">
        <v>19</v>
      </c>
      <c r="GD25">
        <v>0</v>
      </c>
      <c r="GF25">
        <v>-1725206846</v>
      </c>
      <c r="GG25">
        <v>2</v>
      </c>
      <c r="GH25">
        <v>3</v>
      </c>
      <c r="GI25">
        <v>5</v>
      </c>
      <c r="GJ25">
        <v>0</v>
      </c>
      <c r="GK25">
        <f>ROUND(R25*(R12)/100,2)</f>
        <v>0</v>
      </c>
      <c r="GL25">
        <f t="shared" si="37"/>
        <v>0</v>
      </c>
      <c r="GM25">
        <f t="shared" ref="GM25:GM36" si="44">ROUND(O25+X25+Y25+GK25,2)+GX25</f>
        <v>97238.17</v>
      </c>
      <c r="GN25">
        <f t="shared" si="38"/>
        <v>97238.17</v>
      </c>
      <c r="GO25">
        <f t="shared" si="39"/>
        <v>0</v>
      </c>
      <c r="GP25">
        <f t="shared" si="40"/>
        <v>0</v>
      </c>
      <c r="GR25">
        <v>1</v>
      </c>
      <c r="GS25">
        <v>1</v>
      </c>
      <c r="GT25">
        <v>0</v>
      </c>
      <c r="GU25" t="s">
        <v>3</v>
      </c>
      <c r="GV25">
        <f t="shared" si="41"/>
        <v>0</v>
      </c>
      <c r="GW25">
        <v>1</v>
      </c>
      <c r="GX25">
        <f t="shared" si="42"/>
        <v>0</v>
      </c>
      <c r="HA25">
        <v>0</v>
      </c>
      <c r="HB25">
        <v>0</v>
      </c>
      <c r="HC25">
        <f t="shared" si="43"/>
        <v>0</v>
      </c>
      <c r="HE25" t="s">
        <v>20</v>
      </c>
      <c r="HF25" t="s">
        <v>21</v>
      </c>
      <c r="HM25" t="s">
        <v>3</v>
      </c>
      <c r="HN25" t="s">
        <v>3</v>
      </c>
      <c r="HO25" t="s">
        <v>3</v>
      </c>
      <c r="HP25" t="s">
        <v>3</v>
      </c>
      <c r="HQ25" t="s">
        <v>3</v>
      </c>
      <c r="HS25">
        <v>0</v>
      </c>
      <c r="IK25">
        <v>0</v>
      </c>
    </row>
    <row r="26" spans="1:245" x14ac:dyDescent="0.2">
      <c r="A26">
        <v>18</v>
      </c>
      <c r="B26">
        <v>1</v>
      </c>
      <c r="C26">
        <v>13</v>
      </c>
      <c r="E26" t="s">
        <v>3</v>
      </c>
      <c r="F26" t="s">
        <v>16</v>
      </c>
      <c r="G26" t="s">
        <v>22</v>
      </c>
      <c r="H26" t="s">
        <v>18</v>
      </c>
      <c r="I26">
        <f>I24*J26</f>
        <v>132</v>
      </c>
      <c r="J26">
        <v>12.840466926070039</v>
      </c>
      <c r="K26">
        <v>12.840466899999999</v>
      </c>
      <c r="O26">
        <f t="shared" si="14"/>
        <v>55987.59</v>
      </c>
      <c r="P26">
        <f t="shared" si="15"/>
        <v>55987.59</v>
      </c>
      <c r="Q26">
        <f t="shared" si="16"/>
        <v>0</v>
      </c>
      <c r="R26">
        <f t="shared" si="17"/>
        <v>0</v>
      </c>
      <c r="S26">
        <f t="shared" si="18"/>
        <v>0</v>
      </c>
      <c r="T26">
        <f t="shared" si="19"/>
        <v>0</v>
      </c>
      <c r="U26">
        <f t="shared" si="20"/>
        <v>0</v>
      </c>
      <c r="V26">
        <f t="shared" si="21"/>
        <v>0</v>
      </c>
      <c r="W26">
        <f t="shared" si="22"/>
        <v>0</v>
      </c>
      <c r="X26">
        <f t="shared" si="23"/>
        <v>0</v>
      </c>
      <c r="Y26">
        <f t="shared" si="24"/>
        <v>0</v>
      </c>
      <c r="AA26">
        <v>-1</v>
      </c>
      <c r="AB26">
        <f t="shared" si="25"/>
        <v>42.93</v>
      </c>
      <c r="AC26">
        <f t="shared" si="26"/>
        <v>42.93</v>
      </c>
      <c r="AD26">
        <f t="shared" si="26"/>
        <v>0</v>
      </c>
      <c r="AE26">
        <f t="shared" si="26"/>
        <v>0</v>
      </c>
      <c r="AF26">
        <f t="shared" si="26"/>
        <v>0</v>
      </c>
      <c r="AG26">
        <f t="shared" si="27"/>
        <v>0</v>
      </c>
      <c r="AH26">
        <f t="shared" si="28"/>
        <v>0</v>
      </c>
      <c r="AI26">
        <f t="shared" si="29"/>
        <v>0</v>
      </c>
      <c r="AJ26">
        <f t="shared" si="30"/>
        <v>0</v>
      </c>
      <c r="AK26">
        <v>42.930000000000007</v>
      </c>
      <c r="AL26">
        <v>42.930000000000007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1</v>
      </c>
      <c r="AW26">
        <v>1</v>
      </c>
      <c r="AZ26">
        <v>1</v>
      </c>
      <c r="BA26">
        <v>1</v>
      </c>
      <c r="BB26">
        <v>1</v>
      </c>
      <c r="BC26">
        <v>9.8800000000000008</v>
      </c>
      <c r="BD26" t="s">
        <v>3</v>
      </c>
      <c r="BE26" t="s">
        <v>3</v>
      </c>
      <c r="BF26" t="s">
        <v>3</v>
      </c>
      <c r="BG26" t="s">
        <v>3</v>
      </c>
      <c r="BH26">
        <v>3</v>
      </c>
      <c r="BI26">
        <v>0</v>
      </c>
      <c r="BJ26" t="s">
        <v>3</v>
      </c>
      <c r="BM26">
        <v>318</v>
      </c>
      <c r="BN26">
        <v>0</v>
      </c>
      <c r="BO26" t="s">
        <v>3</v>
      </c>
      <c r="BP26">
        <v>0</v>
      </c>
      <c r="BQ26">
        <v>0</v>
      </c>
      <c r="BR26">
        <v>0</v>
      </c>
      <c r="BS26">
        <v>1</v>
      </c>
      <c r="BT26">
        <v>1</v>
      </c>
      <c r="BU26">
        <v>1</v>
      </c>
      <c r="BV26">
        <v>1</v>
      </c>
      <c r="BW26">
        <v>1</v>
      </c>
      <c r="BX26">
        <v>1</v>
      </c>
      <c r="BY26" t="s">
        <v>3</v>
      </c>
      <c r="BZ26">
        <v>112</v>
      </c>
      <c r="CA26">
        <v>70</v>
      </c>
      <c r="CB26" t="s">
        <v>3</v>
      </c>
      <c r="CE26">
        <v>0</v>
      </c>
      <c r="CF26">
        <v>0</v>
      </c>
      <c r="CG26">
        <v>0</v>
      </c>
      <c r="CM26">
        <v>0</v>
      </c>
      <c r="CN26" t="s">
        <v>3</v>
      </c>
      <c r="CO26">
        <v>0</v>
      </c>
      <c r="CP26">
        <f t="shared" si="31"/>
        <v>55987.59</v>
      </c>
      <c r="CQ26">
        <f t="shared" si="32"/>
        <v>424.14840000000004</v>
      </c>
      <c r="CR26">
        <f t="shared" si="33"/>
        <v>0</v>
      </c>
      <c r="CS26">
        <f t="shared" si="34"/>
        <v>0</v>
      </c>
      <c r="CT26">
        <f t="shared" si="35"/>
        <v>0</v>
      </c>
      <c r="CU26">
        <f t="shared" si="36"/>
        <v>0</v>
      </c>
      <c r="CV26">
        <f t="shared" si="36"/>
        <v>0</v>
      </c>
      <c r="CW26">
        <f t="shared" si="36"/>
        <v>0</v>
      </c>
      <c r="CX26">
        <f t="shared" si="36"/>
        <v>0</v>
      </c>
      <c r="CY26">
        <f>0</f>
        <v>0</v>
      </c>
      <c r="CZ26">
        <f>0</f>
        <v>0</v>
      </c>
      <c r="DC26" t="s">
        <v>3</v>
      </c>
      <c r="DD26" t="s">
        <v>3</v>
      </c>
      <c r="DE26" t="s">
        <v>3</v>
      </c>
      <c r="DF26" t="s">
        <v>3</v>
      </c>
      <c r="DG26" t="s">
        <v>3</v>
      </c>
      <c r="DH26" t="s">
        <v>3</v>
      </c>
      <c r="DI26" t="s">
        <v>3</v>
      </c>
      <c r="DJ26" t="s">
        <v>3</v>
      </c>
      <c r="DK26" t="s">
        <v>3</v>
      </c>
      <c r="DL26" t="s">
        <v>3</v>
      </c>
      <c r="DM26" t="s">
        <v>3</v>
      </c>
      <c r="DN26">
        <v>0</v>
      </c>
      <c r="DO26">
        <v>0</v>
      </c>
      <c r="DP26">
        <v>1</v>
      </c>
      <c r="DQ26">
        <v>1</v>
      </c>
      <c r="DU26">
        <v>1003</v>
      </c>
      <c r="DV26" t="s">
        <v>18</v>
      </c>
      <c r="DW26" t="s">
        <v>18</v>
      </c>
      <c r="DX26">
        <v>1</v>
      </c>
      <c r="DZ26" t="s">
        <v>3</v>
      </c>
      <c r="EA26" t="s">
        <v>3</v>
      </c>
      <c r="EB26" t="s">
        <v>3</v>
      </c>
      <c r="EC26" t="s">
        <v>3</v>
      </c>
      <c r="EE26">
        <v>0</v>
      </c>
      <c r="EF26">
        <v>0</v>
      </c>
      <c r="EG26" t="s">
        <v>3</v>
      </c>
      <c r="EH26">
        <v>0</v>
      </c>
      <c r="EI26" t="s">
        <v>3</v>
      </c>
      <c r="EJ26">
        <v>0</v>
      </c>
      <c r="EK26">
        <v>318</v>
      </c>
      <c r="EL26" t="s">
        <v>3</v>
      </c>
      <c r="EM26" t="s">
        <v>3</v>
      </c>
      <c r="EO26" t="s">
        <v>3</v>
      </c>
      <c r="EQ26">
        <v>1024</v>
      </c>
      <c r="ER26">
        <v>42.930000000000007</v>
      </c>
      <c r="ES26">
        <v>42.930000000000007</v>
      </c>
      <c r="ET26">
        <v>0</v>
      </c>
      <c r="EU26">
        <v>0</v>
      </c>
      <c r="EV26">
        <v>0</v>
      </c>
      <c r="EW26">
        <v>0</v>
      </c>
      <c r="EX26">
        <v>0</v>
      </c>
      <c r="EZ26">
        <v>5</v>
      </c>
      <c r="FC26">
        <v>1</v>
      </c>
      <c r="FD26">
        <v>18</v>
      </c>
      <c r="FF26">
        <v>499.04</v>
      </c>
      <c r="FQ26">
        <v>0</v>
      </c>
      <c r="FR26">
        <v>0</v>
      </c>
      <c r="FS26">
        <v>0</v>
      </c>
      <c r="FX26">
        <v>112</v>
      </c>
      <c r="FY26">
        <v>70</v>
      </c>
      <c r="GA26" t="s">
        <v>23</v>
      </c>
      <c r="GD26">
        <v>0</v>
      </c>
      <c r="GF26">
        <v>-1697174497</v>
      </c>
      <c r="GG26">
        <v>2</v>
      </c>
      <c r="GH26">
        <v>3</v>
      </c>
      <c r="GI26">
        <v>5</v>
      </c>
      <c r="GJ26">
        <v>0</v>
      </c>
      <c r="GK26">
        <f>ROUND(R26*(R12)/100,2)</f>
        <v>0</v>
      </c>
      <c r="GL26">
        <f t="shared" si="37"/>
        <v>0</v>
      </c>
      <c r="GM26">
        <f t="shared" si="44"/>
        <v>55987.59</v>
      </c>
      <c r="GN26">
        <f t="shared" si="38"/>
        <v>55987.59</v>
      </c>
      <c r="GO26">
        <f t="shared" si="39"/>
        <v>0</v>
      </c>
      <c r="GP26">
        <f t="shared" si="40"/>
        <v>0</v>
      </c>
      <c r="GR26">
        <v>1</v>
      </c>
      <c r="GS26">
        <v>1</v>
      </c>
      <c r="GT26">
        <v>0</v>
      </c>
      <c r="GU26" t="s">
        <v>3</v>
      </c>
      <c r="GV26">
        <f t="shared" si="41"/>
        <v>0</v>
      </c>
      <c r="GW26">
        <v>1</v>
      </c>
      <c r="GX26">
        <f t="shared" si="42"/>
        <v>0</v>
      </c>
      <c r="HA26">
        <v>0</v>
      </c>
      <c r="HB26">
        <v>0</v>
      </c>
      <c r="HC26">
        <f t="shared" si="43"/>
        <v>0</v>
      </c>
      <c r="HE26" t="s">
        <v>20</v>
      </c>
      <c r="HF26" t="s">
        <v>21</v>
      </c>
      <c r="HM26" t="s">
        <v>3</v>
      </c>
      <c r="HN26" t="s">
        <v>3</v>
      </c>
      <c r="HO26" t="s">
        <v>3</v>
      </c>
      <c r="HP26" t="s">
        <v>3</v>
      </c>
      <c r="HQ26" t="s">
        <v>3</v>
      </c>
      <c r="HS26">
        <v>0</v>
      </c>
      <c r="IK26">
        <v>0</v>
      </c>
    </row>
    <row r="27" spans="1:245" x14ac:dyDescent="0.2">
      <c r="A27">
        <v>18</v>
      </c>
      <c r="B27">
        <v>1</v>
      </c>
      <c r="C27">
        <v>14</v>
      </c>
      <c r="E27" t="s">
        <v>3</v>
      </c>
      <c r="F27" t="s">
        <v>16</v>
      </c>
      <c r="G27" t="s">
        <v>24</v>
      </c>
      <c r="H27" t="s">
        <v>18</v>
      </c>
      <c r="I27">
        <f>I24*J27</f>
        <v>300</v>
      </c>
      <c r="J27">
        <v>29.18287937743191</v>
      </c>
      <c r="K27">
        <v>29.182879400000001</v>
      </c>
      <c r="O27">
        <f t="shared" si="14"/>
        <v>86934.12</v>
      </c>
      <c r="P27">
        <f t="shared" si="15"/>
        <v>86934.12</v>
      </c>
      <c r="Q27">
        <f t="shared" si="16"/>
        <v>0</v>
      </c>
      <c r="R27">
        <f t="shared" si="17"/>
        <v>0</v>
      </c>
      <c r="S27">
        <f t="shared" si="18"/>
        <v>0</v>
      </c>
      <c r="T27">
        <f t="shared" si="19"/>
        <v>0</v>
      </c>
      <c r="U27">
        <f t="shared" si="20"/>
        <v>0</v>
      </c>
      <c r="V27">
        <f t="shared" si="21"/>
        <v>0</v>
      </c>
      <c r="W27">
        <f t="shared" si="22"/>
        <v>0</v>
      </c>
      <c r="X27">
        <f t="shared" si="23"/>
        <v>0</v>
      </c>
      <c r="Y27">
        <f t="shared" si="24"/>
        <v>0</v>
      </c>
      <c r="AA27">
        <v>-1</v>
      </c>
      <c r="AB27">
        <f t="shared" si="25"/>
        <v>29.33</v>
      </c>
      <c r="AC27">
        <f t="shared" si="26"/>
        <v>29.33</v>
      </c>
      <c r="AD27">
        <f t="shared" si="26"/>
        <v>0</v>
      </c>
      <c r="AE27">
        <f t="shared" si="26"/>
        <v>0</v>
      </c>
      <c r="AF27">
        <f t="shared" si="26"/>
        <v>0</v>
      </c>
      <c r="AG27">
        <f t="shared" si="27"/>
        <v>0</v>
      </c>
      <c r="AH27">
        <f t="shared" si="28"/>
        <v>0</v>
      </c>
      <c r="AI27">
        <f t="shared" si="29"/>
        <v>0</v>
      </c>
      <c r="AJ27">
        <f t="shared" si="30"/>
        <v>0</v>
      </c>
      <c r="AK27">
        <v>29.33</v>
      </c>
      <c r="AL27">
        <v>29.33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1</v>
      </c>
      <c r="AW27">
        <v>1</v>
      </c>
      <c r="AZ27">
        <v>1</v>
      </c>
      <c r="BA27">
        <v>1</v>
      </c>
      <c r="BB27">
        <v>1</v>
      </c>
      <c r="BC27">
        <v>9.8800000000000008</v>
      </c>
      <c r="BD27" t="s">
        <v>3</v>
      </c>
      <c r="BE27" t="s">
        <v>3</v>
      </c>
      <c r="BF27" t="s">
        <v>3</v>
      </c>
      <c r="BG27" t="s">
        <v>3</v>
      </c>
      <c r="BH27">
        <v>3</v>
      </c>
      <c r="BI27">
        <v>0</v>
      </c>
      <c r="BJ27" t="s">
        <v>3</v>
      </c>
      <c r="BM27">
        <v>318</v>
      </c>
      <c r="BN27">
        <v>0</v>
      </c>
      <c r="BO27" t="s">
        <v>3</v>
      </c>
      <c r="BP27">
        <v>0</v>
      </c>
      <c r="BQ27">
        <v>0</v>
      </c>
      <c r="BR27">
        <v>0</v>
      </c>
      <c r="BS27">
        <v>1</v>
      </c>
      <c r="BT27">
        <v>1</v>
      </c>
      <c r="BU27">
        <v>1</v>
      </c>
      <c r="BV27">
        <v>1</v>
      </c>
      <c r="BW27">
        <v>1</v>
      </c>
      <c r="BX27">
        <v>1</v>
      </c>
      <c r="BY27" t="s">
        <v>3</v>
      </c>
      <c r="BZ27">
        <v>112</v>
      </c>
      <c r="CA27">
        <v>70</v>
      </c>
      <c r="CB27" t="s">
        <v>3</v>
      </c>
      <c r="CE27">
        <v>0</v>
      </c>
      <c r="CF27">
        <v>0</v>
      </c>
      <c r="CG27">
        <v>0</v>
      </c>
      <c r="CM27">
        <v>0</v>
      </c>
      <c r="CN27" t="s">
        <v>3</v>
      </c>
      <c r="CO27">
        <v>0</v>
      </c>
      <c r="CP27">
        <f t="shared" si="31"/>
        <v>86934.12</v>
      </c>
      <c r="CQ27">
        <f t="shared" si="32"/>
        <v>289.78039999999999</v>
      </c>
      <c r="CR27">
        <f t="shared" si="33"/>
        <v>0</v>
      </c>
      <c r="CS27">
        <f t="shared" si="34"/>
        <v>0</v>
      </c>
      <c r="CT27">
        <f t="shared" si="35"/>
        <v>0</v>
      </c>
      <c r="CU27">
        <f t="shared" si="36"/>
        <v>0</v>
      </c>
      <c r="CV27">
        <f t="shared" si="36"/>
        <v>0</v>
      </c>
      <c r="CW27">
        <f t="shared" si="36"/>
        <v>0</v>
      </c>
      <c r="CX27">
        <f t="shared" si="36"/>
        <v>0</v>
      </c>
      <c r="CY27">
        <f>0</f>
        <v>0</v>
      </c>
      <c r="CZ27">
        <f>0</f>
        <v>0</v>
      </c>
      <c r="DC27" t="s">
        <v>3</v>
      </c>
      <c r="DD27" t="s">
        <v>3</v>
      </c>
      <c r="DE27" t="s">
        <v>3</v>
      </c>
      <c r="DF27" t="s">
        <v>3</v>
      </c>
      <c r="DG27" t="s">
        <v>3</v>
      </c>
      <c r="DH27" t="s">
        <v>3</v>
      </c>
      <c r="DI27" t="s">
        <v>3</v>
      </c>
      <c r="DJ27" t="s">
        <v>3</v>
      </c>
      <c r="DK27" t="s">
        <v>3</v>
      </c>
      <c r="DL27" t="s">
        <v>3</v>
      </c>
      <c r="DM27" t="s">
        <v>3</v>
      </c>
      <c r="DN27">
        <v>0</v>
      </c>
      <c r="DO27">
        <v>0</v>
      </c>
      <c r="DP27">
        <v>1</v>
      </c>
      <c r="DQ27">
        <v>1</v>
      </c>
      <c r="DU27">
        <v>1003</v>
      </c>
      <c r="DV27" t="s">
        <v>18</v>
      </c>
      <c r="DW27" t="s">
        <v>18</v>
      </c>
      <c r="DX27">
        <v>1</v>
      </c>
      <c r="DZ27" t="s">
        <v>3</v>
      </c>
      <c r="EA27" t="s">
        <v>3</v>
      </c>
      <c r="EB27" t="s">
        <v>3</v>
      </c>
      <c r="EC27" t="s">
        <v>3</v>
      </c>
      <c r="EE27">
        <v>0</v>
      </c>
      <c r="EF27">
        <v>0</v>
      </c>
      <c r="EG27" t="s">
        <v>3</v>
      </c>
      <c r="EH27">
        <v>0</v>
      </c>
      <c r="EI27" t="s">
        <v>3</v>
      </c>
      <c r="EJ27">
        <v>0</v>
      </c>
      <c r="EK27">
        <v>318</v>
      </c>
      <c r="EL27" t="s">
        <v>3</v>
      </c>
      <c r="EM27" t="s">
        <v>3</v>
      </c>
      <c r="EO27" t="s">
        <v>3</v>
      </c>
      <c r="EQ27">
        <v>1024</v>
      </c>
      <c r="ER27">
        <v>29.33</v>
      </c>
      <c r="ES27">
        <v>29.33</v>
      </c>
      <c r="ET27">
        <v>0</v>
      </c>
      <c r="EU27">
        <v>0</v>
      </c>
      <c r="EV27">
        <v>0</v>
      </c>
      <c r="EW27">
        <v>0</v>
      </c>
      <c r="EX27">
        <v>0</v>
      </c>
      <c r="EZ27">
        <v>5</v>
      </c>
      <c r="FC27">
        <v>1</v>
      </c>
      <c r="FD27">
        <v>18</v>
      </c>
      <c r="FF27">
        <v>340.9</v>
      </c>
      <c r="FQ27">
        <v>0</v>
      </c>
      <c r="FR27">
        <v>0</v>
      </c>
      <c r="FS27">
        <v>0</v>
      </c>
      <c r="FX27">
        <v>112</v>
      </c>
      <c r="FY27">
        <v>70</v>
      </c>
      <c r="GA27" t="s">
        <v>25</v>
      </c>
      <c r="GD27">
        <v>0</v>
      </c>
      <c r="GF27">
        <v>-2025413054</v>
      </c>
      <c r="GG27">
        <v>2</v>
      </c>
      <c r="GH27">
        <v>3</v>
      </c>
      <c r="GI27">
        <v>5</v>
      </c>
      <c r="GJ27">
        <v>0</v>
      </c>
      <c r="GK27">
        <f>ROUND(R27*(R12)/100,2)</f>
        <v>0</v>
      </c>
      <c r="GL27">
        <f t="shared" si="37"/>
        <v>0</v>
      </c>
      <c r="GM27">
        <f t="shared" si="44"/>
        <v>86934.12</v>
      </c>
      <c r="GN27">
        <f t="shared" si="38"/>
        <v>86934.12</v>
      </c>
      <c r="GO27">
        <f t="shared" si="39"/>
        <v>0</v>
      </c>
      <c r="GP27">
        <f t="shared" si="40"/>
        <v>0</v>
      </c>
      <c r="GR27">
        <v>1</v>
      </c>
      <c r="GS27">
        <v>1</v>
      </c>
      <c r="GT27">
        <v>0</v>
      </c>
      <c r="GU27" t="s">
        <v>3</v>
      </c>
      <c r="GV27">
        <f t="shared" si="41"/>
        <v>0</v>
      </c>
      <c r="GW27">
        <v>1</v>
      </c>
      <c r="GX27">
        <f t="shared" si="42"/>
        <v>0</v>
      </c>
      <c r="HA27">
        <v>0</v>
      </c>
      <c r="HB27">
        <v>0</v>
      </c>
      <c r="HC27">
        <f t="shared" si="43"/>
        <v>0</v>
      </c>
      <c r="HE27" t="s">
        <v>20</v>
      </c>
      <c r="HF27" t="s">
        <v>21</v>
      </c>
      <c r="HM27" t="s">
        <v>3</v>
      </c>
      <c r="HN27" t="s">
        <v>3</v>
      </c>
      <c r="HO27" t="s">
        <v>3</v>
      </c>
      <c r="HP27" t="s">
        <v>3</v>
      </c>
      <c r="HQ27" t="s">
        <v>3</v>
      </c>
      <c r="HS27">
        <v>0</v>
      </c>
      <c r="IK27">
        <v>0</v>
      </c>
    </row>
    <row r="28" spans="1:245" x14ac:dyDescent="0.2">
      <c r="A28">
        <v>18</v>
      </c>
      <c r="B28">
        <v>1</v>
      </c>
      <c r="C28">
        <v>15</v>
      </c>
      <c r="E28" t="s">
        <v>3</v>
      </c>
      <c r="F28" t="s">
        <v>16</v>
      </c>
      <c r="G28" t="s">
        <v>26</v>
      </c>
      <c r="H28" t="s">
        <v>18</v>
      </c>
      <c r="I28">
        <f>I24*J28</f>
        <v>164</v>
      </c>
      <c r="J28">
        <v>15.953307392996109</v>
      </c>
      <c r="K28">
        <v>15.9533074</v>
      </c>
      <c r="O28">
        <f t="shared" si="14"/>
        <v>29198.17</v>
      </c>
      <c r="P28">
        <f t="shared" si="15"/>
        <v>29198.17</v>
      </c>
      <c r="Q28">
        <f t="shared" si="16"/>
        <v>0</v>
      </c>
      <c r="R28">
        <f t="shared" si="17"/>
        <v>0</v>
      </c>
      <c r="S28">
        <f t="shared" si="18"/>
        <v>0</v>
      </c>
      <c r="T28">
        <f t="shared" si="19"/>
        <v>0</v>
      </c>
      <c r="U28">
        <f t="shared" si="20"/>
        <v>0</v>
      </c>
      <c r="V28">
        <f t="shared" si="21"/>
        <v>0</v>
      </c>
      <c r="W28">
        <f t="shared" si="22"/>
        <v>0</v>
      </c>
      <c r="X28">
        <f t="shared" si="23"/>
        <v>0</v>
      </c>
      <c r="Y28">
        <f t="shared" si="24"/>
        <v>0</v>
      </c>
      <c r="AA28">
        <v>-1</v>
      </c>
      <c r="AB28">
        <f t="shared" si="25"/>
        <v>18.02</v>
      </c>
      <c r="AC28">
        <f t="shared" si="26"/>
        <v>18.02</v>
      </c>
      <c r="AD28">
        <f t="shared" si="26"/>
        <v>0</v>
      </c>
      <c r="AE28">
        <f t="shared" si="26"/>
        <v>0</v>
      </c>
      <c r="AF28">
        <f t="shared" si="26"/>
        <v>0</v>
      </c>
      <c r="AG28">
        <f t="shared" si="27"/>
        <v>0</v>
      </c>
      <c r="AH28">
        <f t="shared" si="28"/>
        <v>0</v>
      </c>
      <c r="AI28">
        <f t="shared" si="29"/>
        <v>0</v>
      </c>
      <c r="AJ28">
        <f t="shared" si="30"/>
        <v>0</v>
      </c>
      <c r="AK28">
        <v>18.020000000000003</v>
      </c>
      <c r="AL28">
        <v>18.020000000000003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1</v>
      </c>
      <c r="AW28">
        <v>1</v>
      </c>
      <c r="AZ28">
        <v>1</v>
      </c>
      <c r="BA28">
        <v>1</v>
      </c>
      <c r="BB28">
        <v>1</v>
      </c>
      <c r="BC28">
        <v>9.8800000000000008</v>
      </c>
      <c r="BD28" t="s">
        <v>3</v>
      </c>
      <c r="BE28" t="s">
        <v>3</v>
      </c>
      <c r="BF28" t="s">
        <v>3</v>
      </c>
      <c r="BG28" t="s">
        <v>3</v>
      </c>
      <c r="BH28">
        <v>3</v>
      </c>
      <c r="BI28">
        <v>0</v>
      </c>
      <c r="BJ28" t="s">
        <v>3</v>
      </c>
      <c r="BM28">
        <v>318</v>
      </c>
      <c r="BN28">
        <v>0</v>
      </c>
      <c r="BO28" t="s">
        <v>3</v>
      </c>
      <c r="BP28">
        <v>0</v>
      </c>
      <c r="BQ28">
        <v>0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112</v>
      </c>
      <c r="CA28">
        <v>70</v>
      </c>
      <c r="CB28" t="s">
        <v>3</v>
      </c>
      <c r="CE28">
        <v>0</v>
      </c>
      <c r="CF28">
        <v>0</v>
      </c>
      <c r="CG28">
        <v>0</v>
      </c>
      <c r="CM28">
        <v>0</v>
      </c>
      <c r="CN28" t="s">
        <v>3</v>
      </c>
      <c r="CO28">
        <v>0</v>
      </c>
      <c r="CP28">
        <f t="shared" si="31"/>
        <v>29198.17</v>
      </c>
      <c r="CQ28">
        <f t="shared" si="32"/>
        <v>178.0376</v>
      </c>
      <c r="CR28">
        <f t="shared" si="33"/>
        <v>0</v>
      </c>
      <c r="CS28">
        <f t="shared" si="34"/>
        <v>0</v>
      </c>
      <c r="CT28">
        <f t="shared" si="35"/>
        <v>0</v>
      </c>
      <c r="CU28">
        <f t="shared" si="36"/>
        <v>0</v>
      </c>
      <c r="CV28">
        <f t="shared" si="36"/>
        <v>0</v>
      </c>
      <c r="CW28">
        <f t="shared" si="36"/>
        <v>0</v>
      </c>
      <c r="CX28">
        <f t="shared" si="36"/>
        <v>0</v>
      </c>
      <c r="CY28">
        <f>0</f>
        <v>0</v>
      </c>
      <c r="CZ28">
        <f>0</f>
        <v>0</v>
      </c>
      <c r="DC28" t="s">
        <v>3</v>
      </c>
      <c r="DD28" t="s">
        <v>3</v>
      </c>
      <c r="DE28" t="s">
        <v>3</v>
      </c>
      <c r="DF28" t="s">
        <v>3</v>
      </c>
      <c r="DG28" t="s">
        <v>3</v>
      </c>
      <c r="DH28" t="s">
        <v>3</v>
      </c>
      <c r="DI28" t="s">
        <v>3</v>
      </c>
      <c r="DJ28" t="s">
        <v>3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1003</v>
      </c>
      <c r="DV28" t="s">
        <v>18</v>
      </c>
      <c r="DW28" t="s">
        <v>18</v>
      </c>
      <c r="DX28">
        <v>1</v>
      </c>
      <c r="DZ28" t="s">
        <v>3</v>
      </c>
      <c r="EA28" t="s">
        <v>3</v>
      </c>
      <c r="EB28" t="s">
        <v>3</v>
      </c>
      <c r="EC28" t="s">
        <v>3</v>
      </c>
      <c r="EE28">
        <v>0</v>
      </c>
      <c r="EF28">
        <v>0</v>
      </c>
      <c r="EG28" t="s">
        <v>3</v>
      </c>
      <c r="EH28">
        <v>0</v>
      </c>
      <c r="EI28" t="s">
        <v>3</v>
      </c>
      <c r="EJ28">
        <v>0</v>
      </c>
      <c r="EK28">
        <v>318</v>
      </c>
      <c r="EL28" t="s">
        <v>3</v>
      </c>
      <c r="EM28" t="s">
        <v>3</v>
      </c>
      <c r="EO28" t="s">
        <v>3</v>
      </c>
      <c r="EQ28">
        <v>1024</v>
      </c>
      <c r="ER28">
        <v>18.020000000000003</v>
      </c>
      <c r="ES28">
        <v>18.020000000000003</v>
      </c>
      <c r="ET28">
        <v>0</v>
      </c>
      <c r="EU28">
        <v>0</v>
      </c>
      <c r="EV28">
        <v>0</v>
      </c>
      <c r="EW28">
        <v>0</v>
      </c>
      <c r="EX28">
        <v>0</v>
      </c>
      <c r="EZ28">
        <v>5</v>
      </c>
      <c r="FC28">
        <v>1</v>
      </c>
      <c r="FD28">
        <v>18</v>
      </c>
      <c r="FF28">
        <v>209.45</v>
      </c>
      <c r="FQ28">
        <v>0</v>
      </c>
      <c r="FR28">
        <v>0</v>
      </c>
      <c r="FS28">
        <v>0</v>
      </c>
      <c r="FX28">
        <v>112</v>
      </c>
      <c r="FY28">
        <v>70</v>
      </c>
      <c r="GA28" t="s">
        <v>27</v>
      </c>
      <c r="GD28">
        <v>0</v>
      </c>
      <c r="GF28">
        <v>-2094222806</v>
      </c>
      <c r="GG28">
        <v>2</v>
      </c>
      <c r="GH28">
        <v>3</v>
      </c>
      <c r="GI28">
        <v>5</v>
      </c>
      <c r="GJ28">
        <v>0</v>
      </c>
      <c r="GK28">
        <f>ROUND(R28*(R12)/100,2)</f>
        <v>0</v>
      </c>
      <c r="GL28">
        <f t="shared" si="37"/>
        <v>0</v>
      </c>
      <c r="GM28">
        <f t="shared" si="44"/>
        <v>29198.17</v>
      </c>
      <c r="GN28">
        <f t="shared" si="38"/>
        <v>29198.17</v>
      </c>
      <c r="GO28">
        <f t="shared" si="39"/>
        <v>0</v>
      </c>
      <c r="GP28">
        <f t="shared" si="40"/>
        <v>0</v>
      </c>
      <c r="GR28">
        <v>1</v>
      </c>
      <c r="GS28">
        <v>1</v>
      </c>
      <c r="GT28">
        <v>0</v>
      </c>
      <c r="GU28" t="s">
        <v>3</v>
      </c>
      <c r="GV28">
        <f t="shared" si="41"/>
        <v>0</v>
      </c>
      <c r="GW28">
        <v>1</v>
      </c>
      <c r="GX28">
        <f t="shared" si="42"/>
        <v>0</v>
      </c>
      <c r="HA28">
        <v>0</v>
      </c>
      <c r="HB28">
        <v>0</v>
      </c>
      <c r="HC28">
        <f t="shared" si="43"/>
        <v>0</v>
      </c>
      <c r="HE28" t="s">
        <v>20</v>
      </c>
      <c r="HF28" t="s">
        <v>21</v>
      </c>
      <c r="HM28" t="s">
        <v>3</v>
      </c>
      <c r="HN28" t="s">
        <v>3</v>
      </c>
      <c r="HO28" t="s">
        <v>3</v>
      </c>
      <c r="HP28" t="s">
        <v>3</v>
      </c>
      <c r="HQ28" t="s">
        <v>3</v>
      </c>
      <c r="HS28">
        <v>0</v>
      </c>
      <c r="IK28">
        <v>0</v>
      </c>
    </row>
    <row r="29" spans="1:245" x14ac:dyDescent="0.2">
      <c r="A29">
        <v>18</v>
      </c>
      <c r="B29">
        <v>1</v>
      </c>
      <c r="C29">
        <v>16</v>
      </c>
      <c r="E29" t="s">
        <v>3</v>
      </c>
      <c r="F29" t="s">
        <v>16</v>
      </c>
      <c r="G29" t="s">
        <v>28</v>
      </c>
      <c r="H29" t="s">
        <v>18</v>
      </c>
      <c r="I29">
        <f>I24*J29</f>
        <v>300</v>
      </c>
      <c r="J29">
        <v>29.18287937743191</v>
      </c>
      <c r="K29">
        <v>29.182879400000001</v>
      </c>
      <c r="O29">
        <f t="shared" si="14"/>
        <v>44904.6</v>
      </c>
      <c r="P29">
        <f t="shared" si="15"/>
        <v>44904.6</v>
      </c>
      <c r="Q29">
        <f t="shared" si="16"/>
        <v>0</v>
      </c>
      <c r="R29">
        <f t="shared" si="17"/>
        <v>0</v>
      </c>
      <c r="S29">
        <f t="shared" si="18"/>
        <v>0</v>
      </c>
      <c r="T29">
        <f t="shared" si="19"/>
        <v>0</v>
      </c>
      <c r="U29">
        <f t="shared" si="20"/>
        <v>0</v>
      </c>
      <c r="V29">
        <f t="shared" si="21"/>
        <v>0</v>
      </c>
      <c r="W29">
        <f t="shared" si="22"/>
        <v>0</v>
      </c>
      <c r="X29">
        <f t="shared" si="23"/>
        <v>0</v>
      </c>
      <c r="Y29">
        <f t="shared" si="24"/>
        <v>0</v>
      </c>
      <c r="AA29">
        <v>-1</v>
      </c>
      <c r="AB29">
        <f t="shared" si="25"/>
        <v>15.15</v>
      </c>
      <c r="AC29">
        <f t="shared" si="26"/>
        <v>15.15</v>
      </c>
      <c r="AD29">
        <f t="shared" si="26"/>
        <v>0</v>
      </c>
      <c r="AE29">
        <f t="shared" si="26"/>
        <v>0</v>
      </c>
      <c r="AF29">
        <f t="shared" si="26"/>
        <v>0</v>
      </c>
      <c r="AG29">
        <f t="shared" si="27"/>
        <v>0</v>
      </c>
      <c r="AH29">
        <f t="shared" si="28"/>
        <v>0</v>
      </c>
      <c r="AI29">
        <f t="shared" si="29"/>
        <v>0</v>
      </c>
      <c r="AJ29">
        <f t="shared" si="30"/>
        <v>0</v>
      </c>
      <c r="AK29">
        <v>15.15</v>
      </c>
      <c r="AL29">
        <v>15.15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1</v>
      </c>
      <c r="AW29">
        <v>1</v>
      </c>
      <c r="AZ29">
        <v>1</v>
      </c>
      <c r="BA29">
        <v>1</v>
      </c>
      <c r="BB29">
        <v>1</v>
      </c>
      <c r="BC29">
        <v>9.8800000000000008</v>
      </c>
      <c r="BD29" t="s">
        <v>3</v>
      </c>
      <c r="BE29" t="s">
        <v>3</v>
      </c>
      <c r="BF29" t="s">
        <v>3</v>
      </c>
      <c r="BG29" t="s">
        <v>3</v>
      </c>
      <c r="BH29">
        <v>3</v>
      </c>
      <c r="BI29">
        <v>0</v>
      </c>
      <c r="BJ29" t="s">
        <v>3</v>
      </c>
      <c r="BM29">
        <v>318</v>
      </c>
      <c r="BN29">
        <v>0</v>
      </c>
      <c r="BO29" t="s">
        <v>3</v>
      </c>
      <c r="BP29">
        <v>0</v>
      </c>
      <c r="BQ29">
        <v>0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112</v>
      </c>
      <c r="CA29">
        <v>70</v>
      </c>
      <c r="CB29" t="s">
        <v>3</v>
      </c>
      <c r="CE29">
        <v>0</v>
      </c>
      <c r="CF29">
        <v>0</v>
      </c>
      <c r="CG29">
        <v>0</v>
      </c>
      <c r="CM29">
        <v>0</v>
      </c>
      <c r="CN29" t="s">
        <v>3</v>
      </c>
      <c r="CO29">
        <v>0</v>
      </c>
      <c r="CP29">
        <f t="shared" si="31"/>
        <v>44904.6</v>
      </c>
      <c r="CQ29">
        <f t="shared" si="32"/>
        <v>149.68200000000002</v>
      </c>
      <c r="CR29">
        <f t="shared" si="33"/>
        <v>0</v>
      </c>
      <c r="CS29">
        <f t="shared" si="34"/>
        <v>0</v>
      </c>
      <c r="CT29">
        <f t="shared" si="35"/>
        <v>0</v>
      </c>
      <c r="CU29">
        <f t="shared" si="36"/>
        <v>0</v>
      </c>
      <c r="CV29">
        <f t="shared" si="36"/>
        <v>0</v>
      </c>
      <c r="CW29">
        <f t="shared" si="36"/>
        <v>0</v>
      </c>
      <c r="CX29">
        <f t="shared" si="36"/>
        <v>0</v>
      </c>
      <c r="CY29">
        <f>0</f>
        <v>0</v>
      </c>
      <c r="CZ29">
        <f>0</f>
        <v>0</v>
      </c>
      <c r="DC29" t="s">
        <v>3</v>
      </c>
      <c r="DD29" t="s">
        <v>3</v>
      </c>
      <c r="DE29" t="s">
        <v>3</v>
      </c>
      <c r="DF29" t="s">
        <v>3</v>
      </c>
      <c r="DG29" t="s">
        <v>3</v>
      </c>
      <c r="DH29" t="s">
        <v>3</v>
      </c>
      <c r="DI29" t="s">
        <v>3</v>
      </c>
      <c r="DJ29" t="s">
        <v>3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1003</v>
      </c>
      <c r="DV29" t="s">
        <v>18</v>
      </c>
      <c r="DW29" t="s">
        <v>18</v>
      </c>
      <c r="DX29">
        <v>1</v>
      </c>
      <c r="DZ29" t="s">
        <v>3</v>
      </c>
      <c r="EA29" t="s">
        <v>3</v>
      </c>
      <c r="EB29" t="s">
        <v>3</v>
      </c>
      <c r="EC29" t="s">
        <v>3</v>
      </c>
      <c r="EE29">
        <v>0</v>
      </c>
      <c r="EF29">
        <v>0</v>
      </c>
      <c r="EG29" t="s">
        <v>3</v>
      </c>
      <c r="EH29">
        <v>0</v>
      </c>
      <c r="EI29" t="s">
        <v>3</v>
      </c>
      <c r="EJ29">
        <v>0</v>
      </c>
      <c r="EK29">
        <v>318</v>
      </c>
      <c r="EL29" t="s">
        <v>3</v>
      </c>
      <c r="EM29" t="s">
        <v>3</v>
      </c>
      <c r="EO29" t="s">
        <v>3</v>
      </c>
      <c r="EQ29">
        <v>1024</v>
      </c>
      <c r="ER29">
        <v>15.15</v>
      </c>
      <c r="ES29">
        <v>15.15</v>
      </c>
      <c r="ET29">
        <v>0</v>
      </c>
      <c r="EU29">
        <v>0</v>
      </c>
      <c r="EV29">
        <v>0</v>
      </c>
      <c r="EW29">
        <v>0</v>
      </c>
      <c r="EX29">
        <v>0</v>
      </c>
      <c r="EZ29">
        <v>5</v>
      </c>
      <c r="FC29">
        <v>1</v>
      </c>
      <c r="FD29">
        <v>18</v>
      </c>
      <c r="FF29">
        <v>176.02</v>
      </c>
      <c r="FQ29">
        <v>0</v>
      </c>
      <c r="FR29">
        <v>0</v>
      </c>
      <c r="FS29">
        <v>0</v>
      </c>
      <c r="FX29">
        <v>112</v>
      </c>
      <c r="FY29">
        <v>70</v>
      </c>
      <c r="GA29" t="s">
        <v>29</v>
      </c>
      <c r="GD29">
        <v>0</v>
      </c>
      <c r="GF29">
        <v>-143807124</v>
      </c>
      <c r="GG29">
        <v>2</v>
      </c>
      <c r="GH29">
        <v>3</v>
      </c>
      <c r="GI29">
        <v>5</v>
      </c>
      <c r="GJ29">
        <v>0</v>
      </c>
      <c r="GK29">
        <f>ROUND(R29*(R12)/100,2)</f>
        <v>0</v>
      </c>
      <c r="GL29">
        <f t="shared" si="37"/>
        <v>0</v>
      </c>
      <c r="GM29">
        <f t="shared" si="44"/>
        <v>44904.6</v>
      </c>
      <c r="GN29">
        <f t="shared" si="38"/>
        <v>44904.6</v>
      </c>
      <c r="GO29">
        <f t="shared" si="39"/>
        <v>0</v>
      </c>
      <c r="GP29">
        <f t="shared" si="40"/>
        <v>0</v>
      </c>
      <c r="GR29">
        <v>1</v>
      </c>
      <c r="GS29">
        <v>1</v>
      </c>
      <c r="GT29">
        <v>0</v>
      </c>
      <c r="GU29" t="s">
        <v>3</v>
      </c>
      <c r="GV29">
        <f t="shared" si="41"/>
        <v>0</v>
      </c>
      <c r="GW29">
        <v>1</v>
      </c>
      <c r="GX29">
        <f t="shared" si="42"/>
        <v>0</v>
      </c>
      <c r="HA29">
        <v>0</v>
      </c>
      <c r="HB29">
        <v>0</v>
      </c>
      <c r="HC29">
        <f t="shared" si="43"/>
        <v>0</v>
      </c>
      <c r="HE29" t="s">
        <v>20</v>
      </c>
      <c r="HF29" t="s">
        <v>21</v>
      </c>
      <c r="HM29" t="s">
        <v>3</v>
      </c>
      <c r="HN29" t="s">
        <v>3</v>
      </c>
      <c r="HO29" t="s">
        <v>3</v>
      </c>
      <c r="HP29" t="s">
        <v>3</v>
      </c>
      <c r="HQ29" t="s">
        <v>3</v>
      </c>
      <c r="HS29">
        <v>0</v>
      </c>
      <c r="IK29">
        <v>0</v>
      </c>
    </row>
    <row r="30" spans="1:245" x14ac:dyDescent="0.2">
      <c r="A30">
        <v>17</v>
      </c>
      <c r="B30">
        <v>1</v>
      </c>
      <c r="C30">
        <f>ROW(SmtRes!A28)</f>
        <v>28</v>
      </c>
      <c r="D30">
        <f>ROW(EtalonRes!A20)</f>
        <v>20</v>
      </c>
      <c r="E30" t="s">
        <v>30</v>
      </c>
      <c r="F30" t="s">
        <v>31</v>
      </c>
      <c r="G30" t="s">
        <v>32</v>
      </c>
      <c r="H30" t="s">
        <v>33</v>
      </c>
      <c r="I30">
        <f>ROUND(1028/100,9)</f>
        <v>10.28</v>
      </c>
      <c r="J30">
        <v>0</v>
      </c>
      <c r="K30">
        <f>ROUND(1028/100,9)</f>
        <v>10.28</v>
      </c>
      <c r="O30">
        <f t="shared" si="14"/>
        <v>418218.47</v>
      </c>
      <c r="P30">
        <f t="shared" si="15"/>
        <v>342697.27</v>
      </c>
      <c r="Q30">
        <f t="shared" si="16"/>
        <v>241.48</v>
      </c>
      <c r="R30">
        <f t="shared" si="17"/>
        <v>1.95</v>
      </c>
      <c r="S30">
        <f t="shared" si="18"/>
        <v>75279.72</v>
      </c>
      <c r="T30">
        <f t="shared" si="19"/>
        <v>0</v>
      </c>
      <c r="U30">
        <f t="shared" si="20"/>
        <v>126.444</v>
      </c>
      <c r="V30">
        <f t="shared" si="21"/>
        <v>0</v>
      </c>
      <c r="W30">
        <f t="shared" si="22"/>
        <v>0</v>
      </c>
      <c r="X30">
        <f t="shared" si="23"/>
        <v>52695.8</v>
      </c>
      <c r="Y30">
        <f t="shared" si="24"/>
        <v>7527.97</v>
      </c>
      <c r="AA30">
        <v>64249956</v>
      </c>
      <c r="AB30">
        <f t="shared" si="25"/>
        <v>40682.730000000003</v>
      </c>
      <c r="AC30">
        <f t="shared" ref="AC30:AC36" si="45">ROUND((ES30),6)</f>
        <v>33336.31</v>
      </c>
      <c r="AD30">
        <f>ROUND((((ET30)-(EU30))+AE30),6)</f>
        <v>23.49</v>
      </c>
      <c r="AE30">
        <f t="shared" ref="AE30:AF36" si="46">ROUND((EU30),6)</f>
        <v>0.19</v>
      </c>
      <c r="AF30">
        <f t="shared" si="46"/>
        <v>7322.93</v>
      </c>
      <c r="AG30">
        <f t="shared" si="27"/>
        <v>0</v>
      </c>
      <c r="AH30">
        <f t="shared" si="28"/>
        <v>12.3</v>
      </c>
      <c r="AI30">
        <f t="shared" si="29"/>
        <v>0</v>
      </c>
      <c r="AJ30">
        <f t="shared" si="30"/>
        <v>0</v>
      </c>
      <c r="AK30">
        <v>40682.730000000003</v>
      </c>
      <c r="AL30">
        <v>33336.31</v>
      </c>
      <c r="AM30">
        <v>23.49</v>
      </c>
      <c r="AN30">
        <v>0.19</v>
      </c>
      <c r="AO30">
        <v>7322.93</v>
      </c>
      <c r="AP30">
        <v>0</v>
      </c>
      <c r="AQ30">
        <v>12.3</v>
      </c>
      <c r="AR30">
        <v>0</v>
      </c>
      <c r="AS30">
        <v>0</v>
      </c>
      <c r="AT30">
        <v>70</v>
      </c>
      <c r="AU30">
        <v>10</v>
      </c>
      <c r="AV30">
        <v>1</v>
      </c>
      <c r="AW30">
        <v>1</v>
      </c>
      <c r="AZ30">
        <v>1</v>
      </c>
      <c r="BA30">
        <v>1</v>
      </c>
      <c r="BB30">
        <v>1</v>
      </c>
      <c r="BC30">
        <v>1</v>
      </c>
      <c r="BD30" t="s">
        <v>3</v>
      </c>
      <c r="BE30" t="s">
        <v>3</v>
      </c>
      <c r="BF30" t="s">
        <v>3</v>
      </c>
      <c r="BG30" t="s">
        <v>3</v>
      </c>
      <c r="BH30">
        <v>0</v>
      </c>
      <c r="BI30">
        <v>4</v>
      </c>
      <c r="BJ30" t="s">
        <v>34</v>
      </c>
      <c r="BM30">
        <v>0</v>
      </c>
      <c r="BN30">
        <v>0</v>
      </c>
      <c r="BO30" t="s">
        <v>3</v>
      </c>
      <c r="BP30">
        <v>0</v>
      </c>
      <c r="BQ30">
        <v>1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70</v>
      </c>
      <c r="CA30">
        <v>10</v>
      </c>
      <c r="CB30" t="s">
        <v>3</v>
      </c>
      <c r="CE30">
        <v>0</v>
      </c>
      <c r="CF30">
        <v>0</v>
      </c>
      <c r="CG30">
        <v>0</v>
      </c>
      <c r="CM30">
        <v>0</v>
      </c>
      <c r="CN30" t="s">
        <v>3</v>
      </c>
      <c r="CO30">
        <v>0</v>
      </c>
      <c r="CP30">
        <f t="shared" si="31"/>
        <v>418218.47</v>
      </c>
      <c r="CQ30">
        <f>(AC30*BC30*AW30)</f>
        <v>33336.31</v>
      </c>
      <c r="CR30">
        <f>((((ET30)*BB30-(EU30)*BS30)+AE30*BS30)*AV30)</f>
        <v>23.49</v>
      </c>
      <c r="CS30">
        <f>(AE30*BS30*AV30)</f>
        <v>0.19</v>
      </c>
      <c r="CT30">
        <f>(AF30*BA30*AV30)</f>
        <v>7322.93</v>
      </c>
      <c r="CU30">
        <f t="shared" ref="CU30:CU36" si="47">AG30</f>
        <v>0</v>
      </c>
      <c r="CV30">
        <f>(AH30*AV30)</f>
        <v>12.3</v>
      </c>
      <c r="CW30">
        <f t="shared" ref="CW30:CX36" si="48">AI30</f>
        <v>0</v>
      </c>
      <c r="CX30">
        <f t="shared" si="48"/>
        <v>0</v>
      </c>
      <c r="CY30">
        <f>((S30*BZ30)/100)</f>
        <v>52695.804000000004</v>
      </c>
      <c r="CZ30">
        <f>((S30*CA30)/100)</f>
        <v>7527.9719999999998</v>
      </c>
      <c r="DC30" t="s">
        <v>3</v>
      </c>
      <c r="DD30" t="s">
        <v>3</v>
      </c>
      <c r="DE30" t="s">
        <v>3</v>
      </c>
      <c r="DF30" t="s">
        <v>3</v>
      </c>
      <c r="DG30" t="s">
        <v>3</v>
      </c>
      <c r="DH30" t="s">
        <v>3</v>
      </c>
      <c r="DI30" t="s">
        <v>3</v>
      </c>
      <c r="DJ30" t="s">
        <v>3</v>
      </c>
      <c r="DK30" t="s">
        <v>3</v>
      </c>
      <c r="DL30" t="s">
        <v>3</v>
      </c>
      <c r="DM30" t="s">
        <v>3</v>
      </c>
      <c r="DN30">
        <v>0</v>
      </c>
      <c r="DO30">
        <v>0</v>
      </c>
      <c r="DP30">
        <v>1</v>
      </c>
      <c r="DQ30">
        <v>1</v>
      </c>
      <c r="DU30">
        <v>1003</v>
      </c>
      <c r="DV30" t="s">
        <v>33</v>
      </c>
      <c r="DW30" t="s">
        <v>33</v>
      </c>
      <c r="DX30">
        <v>100</v>
      </c>
      <c r="DZ30" t="s">
        <v>3</v>
      </c>
      <c r="EA30" t="s">
        <v>3</v>
      </c>
      <c r="EB30" t="s">
        <v>3</v>
      </c>
      <c r="EC30" t="s">
        <v>3</v>
      </c>
      <c r="EE30">
        <v>62941757</v>
      </c>
      <c r="EF30">
        <v>1</v>
      </c>
      <c r="EG30" t="s">
        <v>35</v>
      </c>
      <c r="EH30">
        <v>0</v>
      </c>
      <c r="EI30" t="s">
        <v>3</v>
      </c>
      <c r="EJ30">
        <v>4</v>
      </c>
      <c r="EK30">
        <v>0</v>
      </c>
      <c r="EL30" t="s">
        <v>36</v>
      </c>
      <c r="EM30" t="s">
        <v>37</v>
      </c>
      <c r="EO30" t="s">
        <v>3</v>
      </c>
      <c r="EQ30">
        <v>0</v>
      </c>
      <c r="ER30">
        <v>40682.730000000003</v>
      </c>
      <c r="ES30">
        <v>33336.31</v>
      </c>
      <c r="ET30">
        <v>23.49</v>
      </c>
      <c r="EU30">
        <v>0.19</v>
      </c>
      <c r="EV30">
        <v>7322.93</v>
      </c>
      <c r="EW30">
        <v>12.3</v>
      </c>
      <c r="EX30">
        <v>0</v>
      </c>
      <c r="EY30">
        <v>0</v>
      </c>
      <c r="FQ30">
        <v>0</v>
      </c>
      <c r="FR30">
        <v>0</v>
      </c>
      <c r="FS30">
        <v>0</v>
      </c>
      <c r="FX30">
        <v>70</v>
      </c>
      <c r="FY30">
        <v>10</v>
      </c>
      <c r="GA30" t="s">
        <v>3</v>
      </c>
      <c r="GD30">
        <v>0</v>
      </c>
      <c r="GF30">
        <v>1765930386</v>
      </c>
      <c r="GG30">
        <v>2</v>
      </c>
      <c r="GH30">
        <v>1</v>
      </c>
      <c r="GI30">
        <v>-2</v>
      </c>
      <c r="GJ30">
        <v>0</v>
      </c>
      <c r="GK30">
        <f>ROUND(R30*(R12)/100,2)</f>
        <v>2.11</v>
      </c>
      <c r="GL30">
        <f t="shared" si="37"/>
        <v>0</v>
      </c>
      <c r="GM30">
        <f t="shared" si="44"/>
        <v>478444.35</v>
      </c>
      <c r="GN30">
        <f t="shared" si="38"/>
        <v>0</v>
      </c>
      <c r="GO30">
        <f t="shared" si="39"/>
        <v>0</v>
      </c>
      <c r="GP30">
        <f t="shared" si="40"/>
        <v>478444.35</v>
      </c>
      <c r="GR30">
        <v>0</v>
      </c>
      <c r="GS30">
        <v>3</v>
      </c>
      <c r="GT30">
        <v>0</v>
      </c>
      <c r="GU30" t="s">
        <v>3</v>
      </c>
      <c r="GV30">
        <f t="shared" si="41"/>
        <v>0</v>
      </c>
      <c r="GW30">
        <v>1</v>
      </c>
      <c r="GX30">
        <f t="shared" si="42"/>
        <v>0</v>
      </c>
      <c r="HA30">
        <v>0</v>
      </c>
      <c r="HB30">
        <v>0</v>
      </c>
      <c r="HC30">
        <f t="shared" si="43"/>
        <v>0</v>
      </c>
      <c r="HE30" t="s">
        <v>3</v>
      </c>
      <c r="HF30" t="s">
        <v>3</v>
      </c>
      <c r="HM30" t="s">
        <v>3</v>
      </c>
      <c r="HN30" t="s">
        <v>3</v>
      </c>
      <c r="HO30" t="s">
        <v>3</v>
      </c>
      <c r="HP30" t="s">
        <v>3</v>
      </c>
      <c r="HQ30" t="s">
        <v>3</v>
      </c>
      <c r="HS30">
        <v>0</v>
      </c>
      <c r="IK30">
        <v>0</v>
      </c>
    </row>
    <row r="31" spans="1:245" x14ac:dyDescent="0.2">
      <c r="A31">
        <v>18</v>
      </c>
      <c r="B31">
        <v>1</v>
      </c>
      <c r="C31">
        <v>23</v>
      </c>
      <c r="E31" t="s">
        <v>38</v>
      </c>
      <c r="F31" t="s">
        <v>39</v>
      </c>
      <c r="G31" t="s">
        <v>40</v>
      </c>
      <c r="H31" t="s">
        <v>41</v>
      </c>
      <c r="I31">
        <f>I30*J31</f>
        <v>-1.0485599999999999</v>
      </c>
      <c r="J31">
        <v>-0.10199999999999999</v>
      </c>
      <c r="K31">
        <v>-0.10199999999999999</v>
      </c>
      <c r="O31">
        <f t="shared" si="14"/>
        <v>-339989.65</v>
      </c>
      <c r="P31">
        <f t="shared" si="15"/>
        <v>-339989.65</v>
      </c>
      <c r="Q31">
        <f t="shared" si="16"/>
        <v>0</v>
      </c>
      <c r="R31">
        <f t="shared" si="17"/>
        <v>0</v>
      </c>
      <c r="S31">
        <f t="shared" si="18"/>
        <v>0</v>
      </c>
      <c r="T31">
        <f t="shared" si="19"/>
        <v>0</v>
      </c>
      <c r="U31">
        <f t="shared" si="20"/>
        <v>0</v>
      </c>
      <c r="V31">
        <f t="shared" si="21"/>
        <v>0</v>
      </c>
      <c r="W31">
        <f t="shared" si="22"/>
        <v>0</v>
      </c>
      <c r="X31">
        <f t="shared" si="23"/>
        <v>0</v>
      </c>
      <c r="Y31">
        <f t="shared" si="24"/>
        <v>0</v>
      </c>
      <c r="AA31">
        <v>64249956</v>
      </c>
      <c r="AB31">
        <f t="shared" si="25"/>
        <v>324244.34000000003</v>
      </c>
      <c r="AC31">
        <f t="shared" si="45"/>
        <v>324244.34000000003</v>
      </c>
      <c r="AD31">
        <f>ROUND((((ET31)-(EU31))+AE31),6)</f>
        <v>0</v>
      </c>
      <c r="AE31">
        <f t="shared" si="46"/>
        <v>0</v>
      </c>
      <c r="AF31">
        <f t="shared" si="46"/>
        <v>0</v>
      </c>
      <c r="AG31">
        <f t="shared" si="27"/>
        <v>0</v>
      </c>
      <c r="AH31">
        <f t="shared" si="28"/>
        <v>0</v>
      </c>
      <c r="AI31">
        <f t="shared" si="29"/>
        <v>0</v>
      </c>
      <c r="AJ31">
        <f t="shared" si="30"/>
        <v>0</v>
      </c>
      <c r="AK31">
        <v>324244.34000000003</v>
      </c>
      <c r="AL31">
        <v>324244.34000000003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70</v>
      </c>
      <c r="AU31">
        <v>10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1</v>
      </c>
      <c r="BD31" t="s">
        <v>3</v>
      </c>
      <c r="BE31" t="s">
        <v>3</v>
      </c>
      <c r="BF31" t="s">
        <v>3</v>
      </c>
      <c r="BG31" t="s">
        <v>3</v>
      </c>
      <c r="BH31">
        <v>3</v>
      </c>
      <c r="BI31">
        <v>4</v>
      </c>
      <c r="BJ31" t="s">
        <v>42</v>
      </c>
      <c r="BM31">
        <v>0</v>
      </c>
      <c r="BN31">
        <v>0</v>
      </c>
      <c r="BO31" t="s">
        <v>3</v>
      </c>
      <c r="BP31">
        <v>0</v>
      </c>
      <c r="BQ31">
        <v>1</v>
      </c>
      <c r="BR31">
        <v>1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70</v>
      </c>
      <c r="CA31">
        <v>10</v>
      </c>
      <c r="CB31" t="s">
        <v>3</v>
      </c>
      <c r="CE31">
        <v>0</v>
      </c>
      <c r="CF31">
        <v>0</v>
      </c>
      <c r="CG31">
        <v>0</v>
      </c>
      <c r="CM31">
        <v>0</v>
      </c>
      <c r="CN31" t="s">
        <v>3</v>
      </c>
      <c r="CO31">
        <v>0</v>
      </c>
      <c r="CP31">
        <f t="shared" si="31"/>
        <v>-339989.65</v>
      </c>
      <c r="CQ31">
        <f>(AC31*BC31*AW31)</f>
        <v>324244.34000000003</v>
      </c>
      <c r="CR31">
        <f>((((ET31)*BB31-(EU31)*BS31)+AE31*BS31)*AV31)</f>
        <v>0</v>
      </c>
      <c r="CS31">
        <f>(AE31*BS31*AV31)</f>
        <v>0</v>
      </c>
      <c r="CT31">
        <f>(AF31*BA31*AV31)</f>
        <v>0</v>
      </c>
      <c r="CU31">
        <f t="shared" si="47"/>
        <v>0</v>
      </c>
      <c r="CV31">
        <f>(AH31*AV31)</f>
        <v>0</v>
      </c>
      <c r="CW31">
        <f t="shared" si="48"/>
        <v>0</v>
      </c>
      <c r="CX31">
        <f t="shared" si="48"/>
        <v>0</v>
      </c>
      <c r="CY31">
        <f>((S31*BZ31)/100)</f>
        <v>0</v>
      </c>
      <c r="CZ31">
        <f>((S31*CA31)/100)</f>
        <v>0</v>
      </c>
      <c r="DC31" t="s">
        <v>3</v>
      </c>
      <c r="DD31" t="s">
        <v>3</v>
      </c>
      <c r="DE31" t="s">
        <v>3</v>
      </c>
      <c r="DF31" t="s">
        <v>3</v>
      </c>
      <c r="DG31" t="s">
        <v>3</v>
      </c>
      <c r="DH31" t="s">
        <v>3</v>
      </c>
      <c r="DI31" t="s">
        <v>3</v>
      </c>
      <c r="DJ31" t="s">
        <v>3</v>
      </c>
      <c r="DK31" t="s">
        <v>3</v>
      </c>
      <c r="DL31" t="s">
        <v>3</v>
      </c>
      <c r="DM31" t="s">
        <v>3</v>
      </c>
      <c r="DN31">
        <v>0</v>
      </c>
      <c r="DO31">
        <v>0</v>
      </c>
      <c r="DP31">
        <v>1</v>
      </c>
      <c r="DQ31">
        <v>1</v>
      </c>
      <c r="DU31">
        <v>1003</v>
      </c>
      <c r="DV31" t="s">
        <v>41</v>
      </c>
      <c r="DW31" t="s">
        <v>41</v>
      </c>
      <c r="DX31">
        <v>1000</v>
      </c>
      <c r="DZ31" t="s">
        <v>3</v>
      </c>
      <c r="EA31" t="s">
        <v>3</v>
      </c>
      <c r="EB31" t="s">
        <v>3</v>
      </c>
      <c r="EC31" t="s">
        <v>3</v>
      </c>
      <c r="EE31">
        <v>62941757</v>
      </c>
      <c r="EF31">
        <v>1</v>
      </c>
      <c r="EG31" t="s">
        <v>35</v>
      </c>
      <c r="EH31">
        <v>0</v>
      </c>
      <c r="EI31" t="s">
        <v>3</v>
      </c>
      <c r="EJ31">
        <v>4</v>
      </c>
      <c r="EK31">
        <v>0</v>
      </c>
      <c r="EL31" t="s">
        <v>36</v>
      </c>
      <c r="EM31" t="s">
        <v>37</v>
      </c>
      <c r="EO31" t="s">
        <v>3</v>
      </c>
      <c r="EQ31">
        <v>0</v>
      </c>
      <c r="ER31">
        <v>324244.34000000003</v>
      </c>
      <c r="ES31">
        <v>324244.34000000003</v>
      </c>
      <c r="ET31">
        <v>0</v>
      </c>
      <c r="EU31">
        <v>0</v>
      </c>
      <c r="EV31">
        <v>0</v>
      </c>
      <c r="EW31">
        <v>0</v>
      </c>
      <c r="EX31">
        <v>0</v>
      </c>
      <c r="FQ31">
        <v>0</v>
      </c>
      <c r="FR31">
        <v>0</v>
      </c>
      <c r="FS31">
        <v>0</v>
      </c>
      <c r="FX31">
        <v>70</v>
      </c>
      <c r="FY31">
        <v>10</v>
      </c>
      <c r="GA31" t="s">
        <v>3</v>
      </c>
      <c r="GD31">
        <v>0</v>
      </c>
      <c r="GF31">
        <v>214990051</v>
      </c>
      <c r="GG31">
        <v>2</v>
      </c>
      <c r="GH31">
        <v>1</v>
      </c>
      <c r="GI31">
        <v>-2</v>
      </c>
      <c r="GJ31">
        <v>0</v>
      </c>
      <c r="GK31">
        <f>ROUND(R31*(R12)/100,2)</f>
        <v>0</v>
      </c>
      <c r="GL31">
        <f t="shared" si="37"/>
        <v>0</v>
      </c>
      <c r="GM31">
        <f t="shared" si="44"/>
        <v>-339989.65</v>
      </c>
      <c r="GN31">
        <f t="shared" si="38"/>
        <v>0</v>
      </c>
      <c r="GO31">
        <f t="shared" si="39"/>
        <v>0</v>
      </c>
      <c r="GP31">
        <f t="shared" si="40"/>
        <v>-339989.65</v>
      </c>
      <c r="GR31">
        <v>0</v>
      </c>
      <c r="GS31">
        <v>3</v>
      </c>
      <c r="GT31">
        <v>0</v>
      </c>
      <c r="GU31" t="s">
        <v>3</v>
      </c>
      <c r="GV31">
        <f t="shared" si="41"/>
        <v>0</v>
      </c>
      <c r="GW31">
        <v>1</v>
      </c>
      <c r="GX31">
        <f t="shared" si="42"/>
        <v>0</v>
      </c>
      <c r="HA31">
        <v>0</v>
      </c>
      <c r="HB31">
        <v>0</v>
      </c>
      <c r="HC31">
        <f t="shared" si="43"/>
        <v>0</v>
      </c>
      <c r="HE31" t="s">
        <v>3</v>
      </c>
      <c r="HF31" t="s">
        <v>3</v>
      </c>
      <c r="HM31" t="s">
        <v>3</v>
      </c>
      <c r="HN31" t="s">
        <v>3</v>
      </c>
      <c r="HO31" t="s">
        <v>3</v>
      </c>
      <c r="HP31" t="s">
        <v>3</v>
      </c>
      <c r="HQ31" t="s">
        <v>3</v>
      </c>
      <c r="HS31">
        <v>0</v>
      </c>
      <c r="IK31">
        <v>0</v>
      </c>
    </row>
    <row r="32" spans="1:245" x14ac:dyDescent="0.2">
      <c r="A32">
        <v>18</v>
      </c>
      <c r="B32">
        <v>1</v>
      </c>
      <c r="C32">
        <v>24</v>
      </c>
      <c r="E32" t="s">
        <v>43</v>
      </c>
      <c r="F32" t="s">
        <v>16</v>
      </c>
      <c r="G32" t="s">
        <v>17</v>
      </c>
      <c r="H32" t="s">
        <v>18</v>
      </c>
      <c r="I32">
        <f>I30*J32</f>
        <v>132</v>
      </c>
      <c r="J32">
        <v>12.840466926070039</v>
      </c>
      <c r="K32">
        <v>12.840466899999999</v>
      </c>
      <c r="O32">
        <f t="shared" si="14"/>
        <v>97238.17</v>
      </c>
      <c r="P32">
        <f t="shared" si="15"/>
        <v>97238.17</v>
      </c>
      <c r="Q32">
        <f t="shared" si="16"/>
        <v>0</v>
      </c>
      <c r="R32">
        <f t="shared" si="17"/>
        <v>0</v>
      </c>
      <c r="S32">
        <f t="shared" si="18"/>
        <v>0</v>
      </c>
      <c r="T32">
        <f t="shared" si="19"/>
        <v>0</v>
      </c>
      <c r="U32">
        <f t="shared" si="20"/>
        <v>0</v>
      </c>
      <c r="V32">
        <f t="shared" si="21"/>
        <v>0</v>
      </c>
      <c r="W32">
        <f t="shared" si="22"/>
        <v>0</v>
      </c>
      <c r="X32">
        <f t="shared" si="23"/>
        <v>0</v>
      </c>
      <c r="Y32">
        <f t="shared" si="24"/>
        <v>0</v>
      </c>
      <c r="AA32">
        <v>64249956</v>
      </c>
      <c r="AB32">
        <f t="shared" si="25"/>
        <v>74.56</v>
      </c>
      <c r="AC32">
        <f t="shared" si="45"/>
        <v>74.56</v>
      </c>
      <c r="AD32">
        <f>ROUND((ET32),6)</f>
        <v>0</v>
      </c>
      <c r="AE32">
        <f t="shared" si="46"/>
        <v>0</v>
      </c>
      <c r="AF32">
        <f t="shared" si="46"/>
        <v>0</v>
      </c>
      <c r="AG32">
        <f t="shared" si="27"/>
        <v>0</v>
      </c>
      <c r="AH32">
        <f t="shared" si="28"/>
        <v>0</v>
      </c>
      <c r="AI32">
        <f t="shared" si="29"/>
        <v>0</v>
      </c>
      <c r="AJ32">
        <f t="shared" si="30"/>
        <v>0</v>
      </c>
      <c r="AK32">
        <v>74.559999999999988</v>
      </c>
      <c r="AL32">
        <v>74.559999999999988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9.8800000000000008</v>
      </c>
      <c r="BD32" t="s">
        <v>3</v>
      </c>
      <c r="BE32" t="s">
        <v>3</v>
      </c>
      <c r="BF32" t="s">
        <v>3</v>
      </c>
      <c r="BG32" t="s">
        <v>3</v>
      </c>
      <c r="BH32">
        <v>3</v>
      </c>
      <c r="BI32">
        <v>0</v>
      </c>
      <c r="BJ32" t="s">
        <v>3</v>
      </c>
      <c r="BM32">
        <v>318</v>
      </c>
      <c r="BN32">
        <v>0</v>
      </c>
      <c r="BO32" t="s">
        <v>3</v>
      </c>
      <c r="BP32">
        <v>0</v>
      </c>
      <c r="BQ32">
        <v>0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112</v>
      </c>
      <c r="CA32">
        <v>70</v>
      </c>
      <c r="CB32" t="s">
        <v>3</v>
      </c>
      <c r="CE32">
        <v>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si="31"/>
        <v>97238.17</v>
      </c>
      <c r="CQ32">
        <f>AC32*BC32</f>
        <v>736.65280000000007</v>
      </c>
      <c r="CR32">
        <f>AD32*BB32</f>
        <v>0</v>
      </c>
      <c r="CS32">
        <f>AE32*BS32</f>
        <v>0</v>
      </c>
      <c r="CT32">
        <f>AF32*BA32</f>
        <v>0</v>
      </c>
      <c r="CU32">
        <f t="shared" si="47"/>
        <v>0</v>
      </c>
      <c r="CV32">
        <f>AH32</f>
        <v>0</v>
      </c>
      <c r="CW32">
        <f t="shared" si="48"/>
        <v>0</v>
      </c>
      <c r="CX32">
        <f t="shared" si="48"/>
        <v>0</v>
      </c>
      <c r="CY32">
        <f>0</f>
        <v>0</v>
      </c>
      <c r="CZ32">
        <f>0</f>
        <v>0</v>
      </c>
      <c r="DC32" t="s">
        <v>3</v>
      </c>
      <c r="DD32" t="s">
        <v>3</v>
      </c>
      <c r="DE32" t="s">
        <v>3</v>
      </c>
      <c r="DF32" t="s">
        <v>3</v>
      </c>
      <c r="DG32" t="s">
        <v>3</v>
      </c>
      <c r="DH32" t="s">
        <v>3</v>
      </c>
      <c r="DI32" t="s">
        <v>3</v>
      </c>
      <c r="DJ32" t="s">
        <v>3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1003</v>
      </c>
      <c r="DV32" t="s">
        <v>18</v>
      </c>
      <c r="DW32" t="s">
        <v>18</v>
      </c>
      <c r="DX32">
        <v>1</v>
      </c>
      <c r="DZ32" t="s">
        <v>3</v>
      </c>
      <c r="EA32" t="s">
        <v>3</v>
      </c>
      <c r="EB32" t="s">
        <v>3</v>
      </c>
      <c r="EC32" t="s">
        <v>3</v>
      </c>
      <c r="EE32">
        <v>0</v>
      </c>
      <c r="EF32">
        <v>0</v>
      </c>
      <c r="EG32" t="s">
        <v>3</v>
      </c>
      <c r="EH32">
        <v>0</v>
      </c>
      <c r="EI32" t="s">
        <v>3</v>
      </c>
      <c r="EJ32">
        <v>0</v>
      </c>
      <c r="EK32">
        <v>318</v>
      </c>
      <c r="EL32" t="s">
        <v>3</v>
      </c>
      <c r="EM32" t="s">
        <v>3</v>
      </c>
      <c r="EO32" t="s">
        <v>3</v>
      </c>
      <c r="EQ32">
        <v>0</v>
      </c>
      <c r="ER32">
        <v>74.559999999999988</v>
      </c>
      <c r="ES32">
        <v>74.559999999999988</v>
      </c>
      <c r="ET32">
        <v>0</v>
      </c>
      <c r="EU32">
        <v>0</v>
      </c>
      <c r="EV32">
        <v>0</v>
      </c>
      <c r="EW32">
        <v>0</v>
      </c>
      <c r="EX32">
        <v>0</v>
      </c>
      <c r="EZ32">
        <v>5</v>
      </c>
      <c r="FC32">
        <v>1</v>
      </c>
      <c r="FD32">
        <v>18</v>
      </c>
      <c r="FF32">
        <v>866.67</v>
      </c>
      <c r="FQ32">
        <v>0</v>
      </c>
      <c r="FR32">
        <v>0</v>
      </c>
      <c r="FS32">
        <v>0</v>
      </c>
      <c r="FX32">
        <v>112</v>
      </c>
      <c r="FY32">
        <v>70</v>
      </c>
      <c r="GA32" t="s">
        <v>19</v>
      </c>
      <c r="GD32">
        <v>0</v>
      </c>
      <c r="GF32">
        <v>-1725206846</v>
      </c>
      <c r="GG32">
        <v>2</v>
      </c>
      <c r="GH32">
        <v>3</v>
      </c>
      <c r="GI32">
        <v>5</v>
      </c>
      <c r="GJ32">
        <v>0</v>
      </c>
      <c r="GK32">
        <f>ROUND(R32*(R12)/100,2)</f>
        <v>0</v>
      </c>
      <c r="GL32">
        <f t="shared" si="37"/>
        <v>0</v>
      </c>
      <c r="GM32">
        <f t="shared" si="44"/>
        <v>97238.17</v>
      </c>
      <c r="GN32">
        <f t="shared" si="38"/>
        <v>97238.17</v>
      </c>
      <c r="GO32">
        <f t="shared" si="39"/>
        <v>0</v>
      </c>
      <c r="GP32">
        <f t="shared" si="40"/>
        <v>0</v>
      </c>
      <c r="GR32">
        <v>1</v>
      </c>
      <c r="GS32">
        <v>1</v>
      </c>
      <c r="GT32">
        <v>0</v>
      </c>
      <c r="GU32" t="s">
        <v>3</v>
      </c>
      <c r="GV32">
        <f t="shared" si="41"/>
        <v>0</v>
      </c>
      <c r="GW32">
        <v>1</v>
      </c>
      <c r="GX32">
        <f t="shared" si="42"/>
        <v>0</v>
      </c>
      <c r="HA32">
        <v>0</v>
      </c>
      <c r="HB32">
        <v>0</v>
      </c>
      <c r="HC32">
        <f t="shared" si="43"/>
        <v>0</v>
      </c>
      <c r="HE32" t="s">
        <v>20</v>
      </c>
      <c r="HF32" t="s">
        <v>21</v>
      </c>
      <c r="HM32" t="s">
        <v>3</v>
      </c>
      <c r="HN32" t="s">
        <v>3</v>
      </c>
      <c r="HO32" t="s">
        <v>3</v>
      </c>
      <c r="HP32" t="s">
        <v>3</v>
      </c>
      <c r="HQ32" t="s">
        <v>3</v>
      </c>
      <c r="HS32">
        <v>0</v>
      </c>
      <c r="IK32">
        <v>0</v>
      </c>
    </row>
    <row r="33" spans="1:245" x14ac:dyDescent="0.2">
      <c r="A33">
        <v>18</v>
      </c>
      <c r="B33">
        <v>1</v>
      </c>
      <c r="C33">
        <v>25</v>
      </c>
      <c r="E33" t="s">
        <v>44</v>
      </c>
      <c r="F33" t="s">
        <v>16</v>
      </c>
      <c r="G33" t="s">
        <v>22</v>
      </c>
      <c r="H33" t="s">
        <v>18</v>
      </c>
      <c r="I33">
        <f>I30*J33</f>
        <v>132</v>
      </c>
      <c r="J33">
        <v>12.840466926070039</v>
      </c>
      <c r="K33">
        <v>12.840466899999999</v>
      </c>
      <c r="O33">
        <f t="shared" si="14"/>
        <v>55987.59</v>
      </c>
      <c r="P33">
        <f t="shared" si="15"/>
        <v>55987.59</v>
      </c>
      <c r="Q33">
        <f t="shared" si="16"/>
        <v>0</v>
      </c>
      <c r="R33">
        <f t="shared" si="17"/>
        <v>0</v>
      </c>
      <c r="S33">
        <f t="shared" si="18"/>
        <v>0</v>
      </c>
      <c r="T33">
        <f t="shared" si="19"/>
        <v>0</v>
      </c>
      <c r="U33">
        <f t="shared" si="20"/>
        <v>0</v>
      </c>
      <c r="V33">
        <f t="shared" si="21"/>
        <v>0</v>
      </c>
      <c r="W33">
        <f t="shared" si="22"/>
        <v>0</v>
      </c>
      <c r="X33">
        <f t="shared" si="23"/>
        <v>0</v>
      </c>
      <c r="Y33">
        <f t="shared" si="24"/>
        <v>0</v>
      </c>
      <c r="AA33">
        <v>64249956</v>
      </c>
      <c r="AB33">
        <f t="shared" si="25"/>
        <v>42.93</v>
      </c>
      <c r="AC33">
        <f t="shared" si="45"/>
        <v>42.93</v>
      </c>
      <c r="AD33">
        <f>ROUND((ET33),6)</f>
        <v>0</v>
      </c>
      <c r="AE33">
        <f t="shared" si="46"/>
        <v>0</v>
      </c>
      <c r="AF33">
        <f t="shared" si="46"/>
        <v>0</v>
      </c>
      <c r="AG33">
        <f t="shared" si="27"/>
        <v>0</v>
      </c>
      <c r="AH33">
        <f t="shared" si="28"/>
        <v>0</v>
      </c>
      <c r="AI33">
        <f t="shared" si="29"/>
        <v>0</v>
      </c>
      <c r="AJ33">
        <f t="shared" si="30"/>
        <v>0</v>
      </c>
      <c r="AK33">
        <v>42.930000000000007</v>
      </c>
      <c r="AL33">
        <v>42.930000000000007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9.8800000000000008</v>
      </c>
      <c r="BD33" t="s">
        <v>3</v>
      </c>
      <c r="BE33" t="s">
        <v>3</v>
      </c>
      <c r="BF33" t="s">
        <v>3</v>
      </c>
      <c r="BG33" t="s">
        <v>3</v>
      </c>
      <c r="BH33">
        <v>3</v>
      </c>
      <c r="BI33">
        <v>0</v>
      </c>
      <c r="BJ33" t="s">
        <v>3</v>
      </c>
      <c r="BM33">
        <v>318</v>
      </c>
      <c r="BN33">
        <v>0</v>
      </c>
      <c r="BO33" t="s">
        <v>3</v>
      </c>
      <c r="BP33">
        <v>0</v>
      </c>
      <c r="BQ33">
        <v>0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112</v>
      </c>
      <c r="CA33">
        <v>70</v>
      </c>
      <c r="CB33" t="s">
        <v>3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31"/>
        <v>55987.59</v>
      </c>
      <c r="CQ33">
        <f>AC33*BC33</f>
        <v>424.14840000000004</v>
      </c>
      <c r="CR33">
        <f>AD33*BB33</f>
        <v>0</v>
      </c>
      <c r="CS33">
        <f>AE33*BS33</f>
        <v>0</v>
      </c>
      <c r="CT33">
        <f>AF33*BA33</f>
        <v>0</v>
      </c>
      <c r="CU33">
        <f t="shared" si="47"/>
        <v>0</v>
      </c>
      <c r="CV33">
        <f>AH33</f>
        <v>0</v>
      </c>
      <c r="CW33">
        <f t="shared" si="48"/>
        <v>0</v>
      </c>
      <c r="CX33">
        <f t="shared" si="48"/>
        <v>0</v>
      </c>
      <c r="CY33">
        <f>0</f>
        <v>0</v>
      </c>
      <c r="CZ33">
        <f>0</f>
        <v>0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1003</v>
      </c>
      <c r="DV33" t="s">
        <v>18</v>
      </c>
      <c r="DW33" t="s">
        <v>18</v>
      </c>
      <c r="DX33">
        <v>1</v>
      </c>
      <c r="DZ33" t="s">
        <v>3</v>
      </c>
      <c r="EA33" t="s">
        <v>3</v>
      </c>
      <c r="EB33" t="s">
        <v>3</v>
      </c>
      <c r="EC33" t="s">
        <v>3</v>
      </c>
      <c r="EE33">
        <v>0</v>
      </c>
      <c r="EF33">
        <v>0</v>
      </c>
      <c r="EG33" t="s">
        <v>3</v>
      </c>
      <c r="EH33">
        <v>0</v>
      </c>
      <c r="EI33" t="s">
        <v>3</v>
      </c>
      <c r="EJ33">
        <v>0</v>
      </c>
      <c r="EK33">
        <v>318</v>
      </c>
      <c r="EL33" t="s">
        <v>3</v>
      </c>
      <c r="EM33" t="s">
        <v>3</v>
      </c>
      <c r="EO33" t="s">
        <v>3</v>
      </c>
      <c r="EQ33">
        <v>0</v>
      </c>
      <c r="ER33">
        <v>42.930000000000007</v>
      </c>
      <c r="ES33">
        <v>42.930000000000007</v>
      </c>
      <c r="ET33">
        <v>0</v>
      </c>
      <c r="EU33">
        <v>0</v>
      </c>
      <c r="EV33">
        <v>0</v>
      </c>
      <c r="EW33">
        <v>0</v>
      </c>
      <c r="EX33">
        <v>0</v>
      </c>
      <c r="EZ33">
        <v>5</v>
      </c>
      <c r="FC33">
        <v>1</v>
      </c>
      <c r="FD33">
        <v>18</v>
      </c>
      <c r="FF33">
        <v>499.04</v>
      </c>
      <c r="FQ33">
        <v>0</v>
      </c>
      <c r="FR33">
        <v>0</v>
      </c>
      <c r="FS33">
        <v>0</v>
      </c>
      <c r="FX33">
        <v>112</v>
      </c>
      <c r="FY33">
        <v>70</v>
      </c>
      <c r="GA33" t="s">
        <v>23</v>
      </c>
      <c r="GD33">
        <v>0</v>
      </c>
      <c r="GF33">
        <v>-1697174497</v>
      </c>
      <c r="GG33">
        <v>2</v>
      </c>
      <c r="GH33">
        <v>3</v>
      </c>
      <c r="GI33">
        <v>5</v>
      </c>
      <c r="GJ33">
        <v>0</v>
      </c>
      <c r="GK33">
        <f>ROUND(R33*(R12)/100,2)</f>
        <v>0</v>
      </c>
      <c r="GL33">
        <f t="shared" si="37"/>
        <v>0</v>
      </c>
      <c r="GM33">
        <f t="shared" si="44"/>
        <v>55987.59</v>
      </c>
      <c r="GN33">
        <f t="shared" si="38"/>
        <v>55987.59</v>
      </c>
      <c r="GO33">
        <f t="shared" si="39"/>
        <v>0</v>
      </c>
      <c r="GP33">
        <f t="shared" si="40"/>
        <v>0</v>
      </c>
      <c r="GR33">
        <v>1</v>
      </c>
      <c r="GS33">
        <v>1</v>
      </c>
      <c r="GT33">
        <v>0</v>
      </c>
      <c r="GU33" t="s">
        <v>3</v>
      </c>
      <c r="GV33">
        <f t="shared" si="41"/>
        <v>0</v>
      </c>
      <c r="GW33">
        <v>1</v>
      </c>
      <c r="GX33">
        <f t="shared" si="42"/>
        <v>0</v>
      </c>
      <c r="HA33">
        <v>0</v>
      </c>
      <c r="HB33">
        <v>0</v>
      </c>
      <c r="HC33">
        <f t="shared" si="43"/>
        <v>0</v>
      </c>
      <c r="HE33" t="s">
        <v>20</v>
      </c>
      <c r="HF33" t="s">
        <v>21</v>
      </c>
      <c r="HM33" t="s">
        <v>3</v>
      </c>
      <c r="HN33" t="s">
        <v>3</v>
      </c>
      <c r="HO33" t="s">
        <v>3</v>
      </c>
      <c r="HP33" t="s">
        <v>3</v>
      </c>
      <c r="HQ33" t="s">
        <v>3</v>
      </c>
      <c r="HS33">
        <v>0</v>
      </c>
      <c r="IK33">
        <v>0</v>
      </c>
    </row>
    <row r="34" spans="1:245" x14ac:dyDescent="0.2">
      <c r="A34">
        <v>18</v>
      </c>
      <c r="B34">
        <v>1</v>
      </c>
      <c r="C34">
        <v>26</v>
      </c>
      <c r="E34" t="s">
        <v>45</v>
      </c>
      <c r="F34" t="s">
        <v>16</v>
      </c>
      <c r="G34" t="s">
        <v>24</v>
      </c>
      <c r="H34" t="s">
        <v>18</v>
      </c>
      <c r="I34">
        <f>I30*J34</f>
        <v>300</v>
      </c>
      <c r="J34">
        <v>29.18287937743191</v>
      </c>
      <c r="K34">
        <v>29.182879400000001</v>
      </c>
      <c r="O34">
        <f t="shared" si="14"/>
        <v>86934.12</v>
      </c>
      <c r="P34">
        <f t="shared" si="15"/>
        <v>86934.12</v>
      </c>
      <c r="Q34">
        <f t="shared" si="16"/>
        <v>0</v>
      </c>
      <c r="R34">
        <f t="shared" si="17"/>
        <v>0</v>
      </c>
      <c r="S34">
        <f t="shared" si="18"/>
        <v>0</v>
      </c>
      <c r="T34">
        <f t="shared" si="19"/>
        <v>0</v>
      </c>
      <c r="U34">
        <f t="shared" si="20"/>
        <v>0</v>
      </c>
      <c r="V34">
        <f t="shared" si="21"/>
        <v>0</v>
      </c>
      <c r="W34">
        <f t="shared" si="22"/>
        <v>0</v>
      </c>
      <c r="X34">
        <f t="shared" si="23"/>
        <v>0</v>
      </c>
      <c r="Y34">
        <f t="shared" si="24"/>
        <v>0</v>
      </c>
      <c r="AA34">
        <v>64249956</v>
      </c>
      <c r="AB34">
        <f t="shared" si="25"/>
        <v>29.33</v>
      </c>
      <c r="AC34">
        <f t="shared" si="45"/>
        <v>29.33</v>
      </c>
      <c r="AD34">
        <f>ROUND((ET34),6)</f>
        <v>0</v>
      </c>
      <c r="AE34">
        <f t="shared" si="46"/>
        <v>0</v>
      </c>
      <c r="AF34">
        <f t="shared" si="46"/>
        <v>0</v>
      </c>
      <c r="AG34">
        <f t="shared" si="27"/>
        <v>0</v>
      </c>
      <c r="AH34">
        <f t="shared" si="28"/>
        <v>0</v>
      </c>
      <c r="AI34">
        <f t="shared" si="29"/>
        <v>0</v>
      </c>
      <c r="AJ34">
        <f t="shared" si="30"/>
        <v>0</v>
      </c>
      <c r="AK34">
        <v>29.33</v>
      </c>
      <c r="AL34">
        <v>29.33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9.8800000000000008</v>
      </c>
      <c r="BD34" t="s">
        <v>3</v>
      </c>
      <c r="BE34" t="s">
        <v>3</v>
      </c>
      <c r="BF34" t="s">
        <v>3</v>
      </c>
      <c r="BG34" t="s">
        <v>3</v>
      </c>
      <c r="BH34">
        <v>3</v>
      </c>
      <c r="BI34">
        <v>0</v>
      </c>
      <c r="BJ34" t="s">
        <v>3</v>
      </c>
      <c r="BM34">
        <v>318</v>
      </c>
      <c r="BN34">
        <v>0</v>
      </c>
      <c r="BO34" t="s">
        <v>3</v>
      </c>
      <c r="BP34">
        <v>0</v>
      </c>
      <c r="BQ34">
        <v>0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112</v>
      </c>
      <c r="CA34">
        <v>70</v>
      </c>
      <c r="CB34" t="s">
        <v>3</v>
      </c>
      <c r="CE34">
        <v>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31"/>
        <v>86934.12</v>
      </c>
      <c r="CQ34">
        <f>AC34*BC34</f>
        <v>289.78039999999999</v>
      </c>
      <c r="CR34">
        <f>AD34*BB34</f>
        <v>0</v>
      </c>
      <c r="CS34">
        <f>AE34*BS34</f>
        <v>0</v>
      </c>
      <c r="CT34">
        <f>AF34*BA34</f>
        <v>0</v>
      </c>
      <c r="CU34">
        <f t="shared" si="47"/>
        <v>0</v>
      </c>
      <c r="CV34">
        <f>AH34</f>
        <v>0</v>
      </c>
      <c r="CW34">
        <f t="shared" si="48"/>
        <v>0</v>
      </c>
      <c r="CX34">
        <f t="shared" si="48"/>
        <v>0</v>
      </c>
      <c r="CY34">
        <f>0</f>
        <v>0</v>
      </c>
      <c r="CZ34">
        <f>0</f>
        <v>0</v>
      </c>
      <c r="DC34" t="s">
        <v>3</v>
      </c>
      <c r="DD34" t="s">
        <v>3</v>
      </c>
      <c r="DE34" t="s">
        <v>3</v>
      </c>
      <c r="DF34" t="s">
        <v>3</v>
      </c>
      <c r="DG34" t="s">
        <v>3</v>
      </c>
      <c r="DH34" t="s">
        <v>3</v>
      </c>
      <c r="DI34" t="s">
        <v>3</v>
      </c>
      <c r="DJ34" t="s">
        <v>3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1003</v>
      </c>
      <c r="DV34" t="s">
        <v>18</v>
      </c>
      <c r="DW34" t="s">
        <v>18</v>
      </c>
      <c r="DX34">
        <v>1</v>
      </c>
      <c r="DZ34" t="s">
        <v>3</v>
      </c>
      <c r="EA34" t="s">
        <v>3</v>
      </c>
      <c r="EB34" t="s">
        <v>3</v>
      </c>
      <c r="EC34" t="s">
        <v>3</v>
      </c>
      <c r="EE34">
        <v>0</v>
      </c>
      <c r="EF34">
        <v>0</v>
      </c>
      <c r="EG34" t="s">
        <v>3</v>
      </c>
      <c r="EH34">
        <v>0</v>
      </c>
      <c r="EI34" t="s">
        <v>3</v>
      </c>
      <c r="EJ34">
        <v>0</v>
      </c>
      <c r="EK34">
        <v>318</v>
      </c>
      <c r="EL34" t="s">
        <v>3</v>
      </c>
      <c r="EM34" t="s">
        <v>3</v>
      </c>
      <c r="EO34" t="s">
        <v>3</v>
      </c>
      <c r="EQ34">
        <v>0</v>
      </c>
      <c r="ER34">
        <v>29.33</v>
      </c>
      <c r="ES34">
        <v>29.33</v>
      </c>
      <c r="ET34">
        <v>0</v>
      </c>
      <c r="EU34">
        <v>0</v>
      </c>
      <c r="EV34">
        <v>0</v>
      </c>
      <c r="EW34">
        <v>0</v>
      </c>
      <c r="EX34">
        <v>0</v>
      </c>
      <c r="EZ34">
        <v>5</v>
      </c>
      <c r="FC34">
        <v>1</v>
      </c>
      <c r="FD34">
        <v>18</v>
      </c>
      <c r="FF34">
        <v>340.9</v>
      </c>
      <c r="FQ34">
        <v>0</v>
      </c>
      <c r="FR34">
        <v>0</v>
      </c>
      <c r="FS34">
        <v>0</v>
      </c>
      <c r="FX34">
        <v>112</v>
      </c>
      <c r="FY34">
        <v>70</v>
      </c>
      <c r="GA34" t="s">
        <v>25</v>
      </c>
      <c r="GD34">
        <v>0</v>
      </c>
      <c r="GF34">
        <v>-2025413054</v>
      </c>
      <c r="GG34">
        <v>2</v>
      </c>
      <c r="GH34">
        <v>3</v>
      </c>
      <c r="GI34">
        <v>5</v>
      </c>
      <c r="GJ34">
        <v>0</v>
      </c>
      <c r="GK34">
        <f>ROUND(R34*(R12)/100,2)</f>
        <v>0</v>
      </c>
      <c r="GL34">
        <f t="shared" si="37"/>
        <v>0</v>
      </c>
      <c r="GM34">
        <f t="shared" si="44"/>
        <v>86934.12</v>
      </c>
      <c r="GN34">
        <f t="shared" si="38"/>
        <v>86934.12</v>
      </c>
      <c r="GO34">
        <f t="shared" si="39"/>
        <v>0</v>
      </c>
      <c r="GP34">
        <f t="shared" si="40"/>
        <v>0</v>
      </c>
      <c r="GR34">
        <v>1</v>
      </c>
      <c r="GS34">
        <v>1</v>
      </c>
      <c r="GT34">
        <v>0</v>
      </c>
      <c r="GU34" t="s">
        <v>3</v>
      </c>
      <c r="GV34">
        <f t="shared" si="41"/>
        <v>0</v>
      </c>
      <c r="GW34">
        <v>1</v>
      </c>
      <c r="GX34">
        <f t="shared" si="42"/>
        <v>0</v>
      </c>
      <c r="HA34">
        <v>0</v>
      </c>
      <c r="HB34">
        <v>0</v>
      </c>
      <c r="HC34">
        <f t="shared" si="43"/>
        <v>0</v>
      </c>
      <c r="HE34" t="s">
        <v>20</v>
      </c>
      <c r="HF34" t="s">
        <v>21</v>
      </c>
      <c r="HM34" t="s">
        <v>3</v>
      </c>
      <c r="HN34" t="s">
        <v>3</v>
      </c>
      <c r="HO34" t="s">
        <v>3</v>
      </c>
      <c r="HP34" t="s">
        <v>3</v>
      </c>
      <c r="HQ34" t="s">
        <v>3</v>
      </c>
      <c r="HS34">
        <v>0</v>
      </c>
      <c r="IK34">
        <v>0</v>
      </c>
    </row>
    <row r="35" spans="1:245" x14ac:dyDescent="0.2">
      <c r="A35">
        <v>18</v>
      </c>
      <c r="B35">
        <v>1</v>
      </c>
      <c r="C35">
        <v>27</v>
      </c>
      <c r="E35" t="s">
        <v>46</v>
      </c>
      <c r="F35" t="s">
        <v>16</v>
      </c>
      <c r="G35" t="s">
        <v>26</v>
      </c>
      <c r="H35" t="s">
        <v>18</v>
      </c>
      <c r="I35">
        <f>I30*J35</f>
        <v>164</v>
      </c>
      <c r="J35">
        <v>15.953307392996109</v>
      </c>
      <c r="K35">
        <v>15.9533074</v>
      </c>
      <c r="O35">
        <f t="shared" si="14"/>
        <v>29198.17</v>
      </c>
      <c r="P35">
        <f t="shared" si="15"/>
        <v>29198.17</v>
      </c>
      <c r="Q35">
        <f t="shared" si="16"/>
        <v>0</v>
      </c>
      <c r="R35">
        <f t="shared" si="17"/>
        <v>0</v>
      </c>
      <c r="S35">
        <f t="shared" si="18"/>
        <v>0</v>
      </c>
      <c r="T35">
        <f t="shared" si="19"/>
        <v>0</v>
      </c>
      <c r="U35">
        <f t="shared" si="20"/>
        <v>0</v>
      </c>
      <c r="V35">
        <f t="shared" si="21"/>
        <v>0</v>
      </c>
      <c r="W35">
        <f t="shared" si="22"/>
        <v>0</v>
      </c>
      <c r="X35">
        <f t="shared" si="23"/>
        <v>0</v>
      </c>
      <c r="Y35">
        <f t="shared" si="24"/>
        <v>0</v>
      </c>
      <c r="AA35">
        <v>64249956</v>
      </c>
      <c r="AB35">
        <f t="shared" si="25"/>
        <v>18.02</v>
      </c>
      <c r="AC35">
        <f t="shared" si="45"/>
        <v>18.02</v>
      </c>
      <c r="AD35">
        <f>ROUND((ET35),6)</f>
        <v>0</v>
      </c>
      <c r="AE35">
        <f t="shared" si="46"/>
        <v>0</v>
      </c>
      <c r="AF35">
        <f t="shared" si="46"/>
        <v>0</v>
      </c>
      <c r="AG35">
        <f t="shared" si="27"/>
        <v>0</v>
      </c>
      <c r="AH35">
        <f t="shared" si="28"/>
        <v>0</v>
      </c>
      <c r="AI35">
        <f t="shared" si="29"/>
        <v>0</v>
      </c>
      <c r="AJ35">
        <f t="shared" si="30"/>
        <v>0</v>
      </c>
      <c r="AK35">
        <v>18.020000000000003</v>
      </c>
      <c r="AL35">
        <v>18.020000000000003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9.8800000000000008</v>
      </c>
      <c r="BD35" t="s">
        <v>3</v>
      </c>
      <c r="BE35" t="s">
        <v>3</v>
      </c>
      <c r="BF35" t="s">
        <v>3</v>
      </c>
      <c r="BG35" t="s">
        <v>3</v>
      </c>
      <c r="BH35">
        <v>3</v>
      </c>
      <c r="BI35">
        <v>0</v>
      </c>
      <c r="BJ35" t="s">
        <v>3</v>
      </c>
      <c r="BM35">
        <v>318</v>
      </c>
      <c r="BN35">
        <v>0</v>
      </c>
      <c r="BO35" t="s">
        <v>3</v>
      </c>
      <c r="BP35">
        <v>0</v>
      </c>
      <c r="BQ35">
        <v>0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112</v>
      </c>
      <c r="CA35">
        <v>70</v>
      </c>
      <c r="CB35" t="s">
        <v>3</v>
      </c>
      <c r="CE35">
        <v>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 t="shared" si="31"/>
        <v>29198.17</v>
      </c>
      <c r="CQ35">
        <f>AC35*BC35</f>
        <v>178.0376</v>
      </c>
      <c r="CR35">
        <f>AD35*BB35</f>
        <v>0</v>
      </c>
      <c r="CS35">
        <f>AE35*BS35</f>
        <v>0</v>
      </c>
      <c r="CT35">
        <f>AF35*BA35</f>
        <v>0</v>
      </c>
      <c r="CU35">
        <f t="shared" si="47"/>
        <v>0</v>
      </c>
      <c r="CV35">
        <f>AH35</f>
        <v>0</v>
      </c>
      <c r="CW35">
        <f t="shared" si="48"/>
        <v>0</v>
      </c>
      <c r="CX35">
        <f t="shared" si="48"/>
        <v>0</v>
      </c>
      <c r="CY35">
        <f>0</f>
        <v>0</v>
      </c>
      <c r="CZ35">
        <f>0</f>
        <v>0</v>
      </c>
      <c r="DC35" t="s">
        <v>3</v>
      </c>
      <c r="DD35" t="s">
        <v>3</v>
      </c>
      <c r="DE35" t="s">
        <v>3</v>
      </c>
      <c r="DF35" t="s">
        <v>3</v>
      </c>
      <c r="DG35" t="s">
        <v>3</v>
      </c>
      <c r="DH35" t="s">
        <v>3</v>
      </c>
      <c r="DI35" t="s">
        <v>3</v>
      </c>
      <c r="DJ35" t="s">
        <v>3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1003</v>
      </c>
      <c r="DV35" t="s">
        <v>18</v>
      </c>
      <c r="DW35" t="s">
        <v>18</v>
      </c>
      <c r="DX35">
        <v>1</v>
      </c>
      <c r="DZ35" t="s">
        <v>3</v>
      </c>
      <c r="EA35" t="s">
        <v>3</v>
      </c>
      <c r="EB35" t="s">
        <v>3</v>
      </c>
      <c r="EC35" t="s">
        <v>3</v>
      </c>
      <c r="EE35">
        <v>0</v>
      </c>
      <c r="EF35">
        <v>0</v>
      </c>
      <c r="EG35" t="s">
        <v>3</v>
      </c>
      <c r="EH35">
        <v>0</v>
      </c>
      <c r="EI35" t="s">
        <v>3</v>
      </c>
      <c r="EJ35">
        <v>0</v>
      </c>
      <c r="EK35">
        <v>318</v>
      </c>
      <c r="EL35" t="s">
        <v>3</v>
      </c>
      <c r="EM35" t="s">
        <v>3</v>
      </c>
      <c r="EO35" t="s">
        <v>3</v>
      </c>
      <c r="EQ35">
        <v>0</v>
      </c>
      <c r="ER35">
        <v>18.020000000000003</v>
      </c>
      <c r="ES35">
        <v>18.020000000000003</v>
      </c>
      <c r="ET35">
        <v>0</v>
      </c>
      <c r="EU35">
        <v>0</v>
      </c>
      <c r="EV35">
        <v>0</v>
      </c>
      <c r="EW35">
        <v>0</v>
      </c>
      <c r="EX35">
        <v>0</v>
      </c>
      <c r="EZ35">
        <v>5</v>
      </c>
      <c r="FC35">
        <v>1</v>
      </c>
      <c r="FD35">
        <v>18</v>
      </c>
      <c r="FF35">
        <v>209.45</v>
      </c>
      <c r="FQ35">
        <v>0</v>
      </c>
      <c r="FR35">
        <v>0</v>
      </c>
      <c r="FS35">
        <v>0</v>
      </c>
      <c r="FX35">
        <v>112</v>
      </c>
      <c r="FY35">
        <v>70</v>
      </c>
      <c r="GA35" t="s">
        <v>27</v>
      </c>
      <c r="GD35">
        <v>0</v>
      </c>
      <c r="GF35">
        <v>-2094222806</v>
      </c>
      <c r="GG35">
        <v>2</v>
      </c>
      <c r="GH35">
        <v>3</v>
      </c>
      <c r="GI35">
        <v>5</v>
      </c>
      <c r="GJ35">
        <v>0</v>
      </c>
      <c r="GK35">
        <f>ROUND(R35*(R12)/100,2)</f>
        <v>0</v>
      </c>
      <c r="GL35">
        <f t="shared" si="37"/>
        <v>0</v>
      </c>
      <c r="GM35">
        <f t="shared" si="44"/>
        <v>29198.17</v>
      </c>
      <c r="GN35">
        <f t="shared" si="38"/>
        <v>29198.17</v>
      </c>
      <c r="GO35">
        <f t="shared" si="39"/>
        <v>0</v>
      </c>
      <c r="GP35">
        <f t="shared" si="40"/>
        <v>0</v>
      </c>
      <c r="GR35">
        <v>1</v>
      </c>
      <c r="GS35">
        <v>1</v>
      </c>
      <c r="GT35">
        <v>0</v>
      </c>
      <c r="GU35" t="s">
        <v>3</v>
      </c>
      <c r="GV35">
        <f t="shared" si="41"/>
        <v>0</v>
      </c>
      <c r="GW35">
        <v>1</v>
      </c>
      <c r="GX35">
        <f t="shared" si="42"/>
        <v>0</v>
      </c>
      <c r="HA35">
        <v>0</v>
      </c>
      <c r="HB35">
        <v>0</v>
      </c>
      <c r="HC35">
        <f t="shared" si="43"/>
        <v>0</v>
      </c>
      <c r="HE35" t="s">
        <v>20</v>
      </c>
      <c r="HF35" t="s">
        <v>21</v>
      </c>
      <c r="HM35" t="s">
        <v>3</v>
      </c>
      <c r="HN35" t="s">
        <v>3</v>
      </c>
      <c r="HO35" t="s">
        <v>3</v>
      </c>
      <c r="HP35" t="s">
        <v>3</v>
      </c>
      <c r="HQ35" t="s">
        <v>3</v>
      </c>
      <c r="HS35">
        <v>0</v>
      </c>
      <c r="IK35">
        <v>0</v>
      </c>
    </row>
    <row r="36" spans="1:245" x14ac:dyDescent="0.2">
      <c r="A36">
        <v>18</v>
      </c>
      <c r="B36">
        <v>1</v>
      </c>
      <c r="C36">
        <v>28</v>
      </c>
      <c r="E36" t="s">
        <v>47</v>
      </c>
      <c r="F36" t="s">
        <v>16</v>
      </c>
      <c r="G36" t="s">
        <v>28</v>
      </c>
      <c r="H36" t="s">
        <v>18</v>
      </c>
      <c r="I36">
        <f>I30*J36</f>
        <v>300</v>
      </c>
      <c r="J36">
        <v>29.18287937743191</v>
      </c>
      <c r="K36">
        <v>29.182879400000001</v>
      </c>
      <c r="O36">
        <f t="shared" si="14"/>
        <v>44904.6</v>
      </c>
      <c r="P36">
        <f t="shared" si="15"/>
        <v>44904.6</v>
      </c>
      <c r="Q36">
        <f t="shared" si="16"/>
        <v>0</v>
      </c>
      <c r="R36">
        <f t="shared" si="17"/>
        <v>0</v>
      </c>
      <c r="S36">
        <f t="shared" si="18"/>
        <v>0</v>
      </c>
      <c r="T36">
        <f t="shared" si="19"/>
        <v>0</v>
      </c>
      <c r="U36">
        <f t="shared" si="20"/>
        <v>0</v>
      </c>
      <c r="V36">
        <f t="shared" si="21"/>
        <v>0</v>
      </c>
      <c r="W36">
        <f t="shared" si="22"/>
        <v>0</v>
      </c>
      <c r="X36">
        <f t="shared" si="23"/>
        <v>0</v>
      </c>
      <c r="Y36">
        <f t="shared" si="24"/>
        <v>0</v>
      </c>
      <c r="AA36">
        <v>64249956</v>
      </c>
      <c r="AB36">
        <f t="shared" si="25"/>
        <v>15.15</v>
      </c>
      <c r="AC36">
        <f t="shared" si="45"/>
        <v>15.15</v>
      </c>
      <c r="AD36">
        <f>ROUND((ET36),6)</f>
        <v>0</v>
      </c>
      <c r="AE36">
        <f t="shared" si="46"/>
        <v>0</v>
      </c>
      <c r="AF36">
        <f t="shared" si="46"/>
        <v>0</v>
      </c>
      <c r="AG36">
        <f t="shared" si="27"/>
        <v>0</v>
      </c>
      <c r="AH36">
        <f t="shared" si="28"/>
        <v>0</v>
      </c>
      <c r="AI36">
        <f t="shared" si="29"/>
        <v>0</v>
      </c>
      <c r="AJ36">
        <f t="shared" si="30"/>
        <v>0</v>
      </c>
      <c r="AK36">
        <v>15.15</v>
      </c>
      <c r="AL36">
        <v>15.15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9.8800000000000008</v>
      </c>
      <c r="BD36" t="s">
        <v>3</v>
      </c>
      <c r="BE36" t="s">
        <v>3</v>
      </c>
      <c r="BF36" t="s">
        <v>3</v>
      </c>
      <c r="BG36" t="s">
        <v>3</v>
      </c>
      <c r="BH36">
        <v>3</v>
      </c>
      <c r="BI36">
        <v>0</v>
      </c>
      <c r="BJ36" t="s">
        <v>3</v>
      </c>
      <c r="BM36">
        <v>318</v>
      </c>
      <c r="BN36">
        <v>0</v>
      </c>
      <c r="BO36" t="s">
        <v>3</v>
      </c>
      <c r="BP36">
        <v>0</v>
      </c>
      <c r="BQ36">
        <v>0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112</v>
      </c>
      <c r="CA36">
        <v>70</v>
      </c>
      <c r="CB36" t="s">
        <v>3</v>
      </c>
      <c r="CE36">
        <v>0</v>
      </c>
      <c r="CF36">
        <v>0</v>
      </c>
      <c r="CG36">
        <v>0</v>
      </c>
      <c r="CM36">
        <v>0</v>
      </c>
      <c r="CN36" t="s">
        <v>3</v>
      </c>
      <c r="CO36">
        <v>0</v>
      </c>
      <c r="CP36">
        <f t="shared" si="31"/>
        <v>44904.6</v>
      </c>
      <c r="CQ36">
        <f>AC36*BC36</f>
        <v>149.68200000000002</v>
      </c>
      <c r="CR36">
        <f>AD36*BB36</f>
        <v>0</v>
      </c>
      <c r="CS36">
        <f>AE36*BS36</f>
        <v>0</v>
      </c>
      <c r="CT36">
        <f>AF36*BA36</f>
        <v>0</v>
      </c>
      <c r="CU36">
        <f t="shared" si="47"/>
        <v>0</v>
      </c>
      <c r="CV36">
        <f>AH36</f>
        <v>0</v>
      </c>
      <c r="CW36">
        <f t="shared" si="48"/>
        <v>0</v>
      </c>
      <c r="CX36">
        <f t="shared" si="48"/>
        <v>0</v>
      </c>
      <c r="CY36">
        <f>0</f>
        <v>0</v>
      </c>
      <c r="CZ36">
        <f>0</f>
        <v>0</v>
      </c>
      <c r="DC36" t="s">
        <v>3</v>
      </c>
      <c r="DD36" t="s">
        <v>3</v>
      </c>
      <c r="DE36" t="s">
        <v>3</v>
      </c>
      <c r="DF36" t="s">
        <v>3</v>
      </c>
      <c r="DG36" t="s">
        <v>3</v>
      </c>
      <c r="DH36" t="s">
        <v>3</v>
      </c>
      <c r="DI36" t="s">
        <v>3</v>
      </c>
      <c r="DJ36" t="s">
        <v>3</v>
      </c>
      <c r="DK36" t="s">
        <v>3</v>
      </c>
      <c r="DL36" t="s">
        <v>3</v>
      </c>
      <c r="DM36" t="s">
        <v>3</v>
      </c>
      <c r="DN36">
        <v>0</v>
      </c>
      <c r="DO36">
        <v>0</v>
      </c>
      <c r="DP36">
        <v>1</v>
      </c>
      <c r="DQ36">
        <v>1</v>
      </c>
      <c r="DU36">
        <v>1003</v>
      </c>
      <c r="DV36" t="s">
        <v>18</v>
      </c>
      <c r="DW36" t="s">
        <v>18</v>
      </c>
      <c r="DX36">
        <v>1</v>
      </c>
      <c r="DZ36" t="s">
        <v>3</v>
      </c>
      <c r="EA36" t="s">
        <v>3</v>
      </c>
      <c r="EB36" t="s">
        <v>3</v>
      </c>
      <c r="EC36" t="s">
        <v>3</v>
      </c>
      <c r="EE36">
        <v>0</v>
      </c>
      <c r="EF36">
        <v>0</v>
      </c>
      <c r="EG36" t="s">
        <v>3</v>
      </c>
      <c r="EH36">
        <v>0</v>
      </c>
      <c r="EI36" t="s">
        <v>3</v>
      </c>
      <c r="EJ36">
        <v>0</v>
      </c>
      <c r="EK36">
        <v>318</v>
      </c>
      <c r="EL36" t="s">
        <v>3</v>
      </c>
      <c r="EM36" t="s">
        <v>3</v>
      </c>
      <c r="EO36" t="s">
        <v>3</v>
      </c>
      <c r="EQ36">
        <v>0</v>
      </c>
      <c r="ER36">
        <v>15.15</v>
      </c>
      <c r="ES36">
        <v>15.15</v>
      </c>
      <c r="ET36">
        <v>0</v>
      </c>
      <c r="EU36">
        <v>0</v>
      </c>
      <c r="EV36">
        <v>0</v>
      </c>
      <c r="EW36">
        <v>0</v>
      </c>
      <c r="EX36">
        <v>0</v>
      </c>
      <c r="EZ36">
        <v>5</v>
      </c>
      <c r="FC36">
        <v>1</v>
      </c>
      <c r="FD36">
        <v>18</v>
      </c>
      <c r="FF36">
        <v>176.02</v>
      </c>
      <c r="FQ36">
        <v>0</v>
      </c>
      <c r="FR36">
        <v>0</v>
      </c>
      <c r="FS36">
        <v>0</v>
      </c>
      <c r="FX36">
        <v>112</v>
      </c>
      <c r="FY36">
        <v>70</v>
      </c>
      <c r="GA36" t="s">
        <v>29</v>
      </c>
      <c r="GD36">
        <v>0</v>
      </c>
      <c r="GF36">
        <v>-143807124</v>
      </c>
      <c r="GG36">
        <v>2</v>
      </c>
      <c r="GH36">
        <v>3</v>
      </c>
      <c r="GI36">
        <v>5</v>
      </c>
      <c r="GJ36">
        <v>0</v>
      </c>
      <c r="GK36">
        <f>ROUND(R36*(R12)/100,2)</f>
        <v>0</v>
      </c>
      <c r="GL36">
        <f t="shared" si="37"/>
        <v>0</v>
      </c>
      <c r="GM36">
        <f t="shared" si="44"/>
        <v>44904.6</v>
      </c>
      <c r="GN36">
        <f t="shared" si="38"/>
        <v>44904.6</v>
      </c>
      <c r="GO36">
        <f t="shared" si="39"/>
        <v>0</v>
      </c>
      <c r="GP36">
        <f t="shared" si="40"/>
        <v>0</v>
      </c>
      <c r="GR36">
        <v>1</v>
      </c>
      <c r="GS36">
        <v>1</v>
      </c>
      <c r="GT36">
        <v>0</v>
      </c>
      <c r="GU36" t="s">
        <v>3</v>
      </c>
      <c r="GV36">
        <f t="shared" si="41"/>
        <v>0</v>
      </c>
      <c r="GW36">
        <v>1</v>
      </c>
      <c r="GX36">
        <f t="shared" si="42"/>
        <v>0</v>
      </c>
      <c r="HA36">
        <v>0</v>
      </c>
      <c r="HB36">
        <v>0</v>
      </c>
      <c r="HC36">
        <f t="shared" si="43"/>
        <v>0</v>
      </c>
      <c r="HE36" t="s">
        <v>20</v>
      </c>
      <c r="HF36" t="s">
        <v>21</v>
      </c>
      <c r="HM36" t="s">
        <v>3</v>
      </c>
      <c r="HN36" t="s">
        <v>3</v>
      </c>
      <c r="HO36" t="s">
        <v>3</v>
      </c>
      <c r="HP36" t="s">
        <v>3</v>
      </c>
      <c r="HQ36" t="s">
        <v>3</v>
      </c>
      <c r="HS36">
        <v>0</v>
      </c>
      <c r="IK36">
        <v>0</v>
      </c>
    </row>
    <row r="37" spans="1:245" x14ac:dyDescent="0.2">
      <c r="A37">
        <v>19</v>
      </c>
      <c r="B37">
        <v>1</v>
      </c>
      <c r="F37" t="s">
        <v>3</v>
      </c>
      <c r="G37" t="s">
        <v>48</v>
      </c>
      <c r="H37" t="s">
        <v>3</v>
      </c>
      <c r="AA37">
        <v>1</v>
      </c>
      <c r="IK37">
        <v>0</v>
      </c>
    </row>
    <row r="38" spans="1:245" x14ac:dyDescent="0.2">
      <c r="A38">
        <v>17</v>
      </c>
      <c r="B38">
        <v>1</v>
      </c>
      <c r="C38">
        <f>ROW(SmtRes!A35)</f>
        <v>35</v>
      </c>
      <c r="D38">
        <f>ROW(EtalonRes!A22)</f>
        <v>22</v>
      </c>
      <c r="E38" t="s">
        <v>21</v>
      </c>
      <c r="F38" t="s">
        <v>49</v>
      </c>
      <c r="G38" t="s">
        <v>50</v>
      </c>
      <c r="H38" t="s">
        <v>51</v>
      </c>
      <c r="I38">
        <f>ROUND(42/100,9)</f>
        <v>0.42</v>
      </c>
      <c r="J38">
        <v>0</v>
      </c>
      <c r="K38">
        <f>ROUND(42/100,9)</f>
        <v>0.42</v>
      </c>
      <c r="O38">
        <f t="shared" ref="O38:O44" si="49">ROUND(CP38,2)</f>
        <v>22427.23</v>
      </c>
      <c r="P38">
        <f t="shared" ref="P38:P44" si="50">ROUND(CQ38*I38,2)</f>
        <v>0</v>
      </c>
      <c r="Q38">
        <f t="shared" ref="Q38:Q44" si="51">ROUND(CR38*I38,2)</f>
        <v>926.77</v>
      </c>
      <c r="R38">
        <f t="shared" ref="R38:R44" si="52">ROUND(CS38*I38,2)</f>
        <v>2.86</v>
      </c>
      <c r="S38">
        <f t="shared" ref="S38:S44" si="53">ROUND(CT38*I38,2)</f>
        <v>21500.46</v>
      </c>
      <c r="T38">
        <f t="shared" ref="T38:T44" si="54">ROUND(CU38*I38,2)</f>
        <v>0</v>
      </c>
      <c r="U38">
        <f t="shared" ref="U38:U44" si="55">CV38*I38</f>
        <v>33.81</v>
      </c>
      <c r="V38">
        <f t="shared" ref="V38:V44" si="56">CW38*I38</f>
        <v>0</v>
      </c>
      <c r="W38">
        <f t="shared" ref="W38:W44" si="57">ROUND(CX38*I38,2)</f>
        <v>0</v>
      </c>
      <c r="X38">
        <f t="shared" ref="X38:Y44" si="58">ROUND(CY38,2)</f>
        <v>15050.32</v>
      </c>
      <c r="Y38">
        <f t="shared" si="58"/>
        <v>2150.0500000000002</v>
      </c>
      <c r="AA38">
        <v>64249956</v>
      </c>
      <c r="AB38">
        <f t="shared" ref="AB38:AB44" si="59">ROUND((AC38+AD38+AF38),6)</f>
        <v>53398.16</v>
      </c>
      <c r="AC38">
        <f t="shared" ref="AC38:AC44" si="60">ROUND((ES38),6)</f>
        <v>0</v>
      </c>
      <c r="AD38">
        <f>ROUND((((ET38)-(EU38))+AE38),6)</f>
        <v>2206.6</v>
      </c>
      <c r="AE38">
        <f t="shared" ref="AE38:AF44" si="61">ROUND((EU38),6)</f>
        <v>6.8</v>
      </c>
      <c r="AF38">
        <f t="shared" si="61"/>
        <v>51191.56</v>
      </c>
      <c r="AG38">
        <f t="shared" ref="AG38:AG44" si="62">ROUND((AP38),6)</f>
        <v>0</v>
      </c>
      <c r="AH38">
        <f t="shared" ref="AH38:AI44" si="63">(EW38)</f>
        <v>80.5</v>
      </c>
      <c r="AI38">
        <f t="shared" si="63"/>
        <v>0</v>
      </c>
      <c r="AJ38">
        <f t="shared" ref="AJ38:AJ44" si="64">(AS38)</f>
        <v>0</v>
      </c>
      <c r="AK38">
        <v>53398.16</v>
      </c>
      <c r="AL38">
        <v>0</v>
      </c>
      <c r="AM38">
        <v>2206.6</v>
      </c>
      <c r="AN38">
        <v>6.8</v>
      </c>
      <c r="AO38">
        <v>51191.56</v>
      </c>
      <c r="AP38">
        <v>0</v>
      </c>
      <c r="AQ38">
        <v>80.5</v>
      </c>
      <c r="AR38">
        <v>0</v>
      </c>
      <c r="AS38">
        <v>0</v>
      </c>
      <c r="AT38">
        <v>70</v>
      </c>
      <c r="AU38">
        <v>10</v>
      </c>
      <c r="AV38">
        <v>1</v>
      </c>
      <c r="AW38">
        <v>1</v>
      </c>
      <c r="AZ38">
        <v>1</v>
      </c>
      <c r="BA38">
        <v>1</v>
      </c>
      <c r="BB38">
        <v>1</v>
      </c>
      <c r="BC38">
        <v>1</v>
      </c>
      <c r="BD38" t="s">
        <v>3</v>
      </c>
      <c r="BE38" t="s">
        <v>3</v>
      </c>
      <c r="BF38" t="s">
        <v>3</v>
      </c>
      <c r="BG38" t="s">
        <v>3</v>
      </c>
      <c r="BH38">
        <v>0</v>
      </c>
      <c r="BI38">
        <v>4</v>
      </c>
      <c r="BJ38" t="s">
        <v>52</v>
      </c>
      <c r="BM38">
        <v>0</v>
      </c>
      <c r="BN38">
        <v>0</v>
      </c>
      <c r="BO38" t="s">
        <v>3</v>
      </c>
      <c r="BP38">
        <v>0</v>
      </c>
      <c r="BQ38">
        <v>1</v>
      </c>
      <c r="BR38">
        <v>0</v>
      </c>
      <c r="BS38">
        <v>1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70</v>
      </c>
      <c r="CA38">
        <v>10</v>
      </c>
      <c r="CB38" t="s">
        <v>3</v>
      </c>
      <c r="CE38">
        <v>0</v>
      </c>
      <c r="CF38">
        <v>0</v>
      </c>
      <c r="CG38">
        <v>0</v>
      </c>
      <c r="CM38">
        <v>0</v>
      </c>
      <c r="CN38" t="s">
        <v>3</v>
      </c>
      <c r="CO38">
        <v>0</v>
      </c>
      <c r="CP38">
        <f t="shared" ref="CP38:CP44" si="65">(P38+Q38+S38)</f>
        <v>22427.23</v>
      </c>
      <c r="CQ38">
        <f>(AC38*BC38*AW38)</f>
        <v>0</v>
      </c>
      <c r="CR38">
        <f>((((ET38)*BB38-(EU38)*BS38)+AE38*BS38)*AV38)</f>
        <v>2206.6</v>
      </c>
      <c r="CS38">
        <f>(AE38*BS38*AV38)</f>
        <v>6.8</v>
      </c>
      <c r="CT38">
        <f>(AF38*BA38*AV38)</f>
        <v>51191.56</v>
      </c>
      <c r="CU38">
        <f t="shared" ref="CU38:CU44" si="66">AG38</f>
        <v>0</v>
      </c>
      <c r="CV38">
        <f>(AH38*AV38)</f>
        <v>80.5</v>
      </c>
      <c r="CW38">
        <f t="shared" ref="CW38:CX44" si="67">AI38</f>
        <v>0</v>
      </c>
      <c r="CX38">
        <f t="shared" si="67"/>
        <v>0</v>
      </c>
      <c r="CY38">
        <f>((S38*BZ38)/100)</f>
        <v>15050.322</v>
      </c>
      <c r="CZ38">
        <f>((S38*CA38)/100)</f>
        <v>2150.0459999999998</v>
      </c>
      <c r="DC38" t="s">
        <v>3</v>
      </c>
      <c r="DD38" t="s">
        <v>3</v>
      </c>
      <c r="DE38" t="s">
        <v>3</v>
      </c>
      <c r="DF38" t="s">
        <v>3</v>
      </c>
      <c r="DG38" t="s">
        <v>3</v>
      </c>
      <c r="DH38" t="s">
        <v>3</v>
      </c>
      <c r="DI38" t="s">
        <v>3</v>
      </c>
      <c r="DJ38" t="s">
        <v>3</v>
      </c>
      <c r="DK38" t="s">
        <v>3</v>
      </c>
      <c r="DL38" t="s">
        <v>3</v>
      </c>
      <c r="DM38" t="s">
        <v>3</v>
      </c>
      <c r="DN38">
        <v>0</v>
      </c>
      <c r="DO38">
        <v>0</v>
      </c>
      <c r="DP38">
        <v>1</v>
      </c>
      <c r="DQ38">
        <v>1</v>
      </c>
      <c r="DU38">
        <v>1010</v>
      </c>
      <c r="DV38" t="s">
        <v>51</v>
      </c>
      <c r="DW38" t="s">
        <v>51</v>
      </c>
      <c r="DX38">
        <v>100</v>
      </c>
      <c r="DZ38" t="s">
        <v>3</v>
      </c>
      <c r="EA38" t="s">
        <v>3</v>
      </c>
      <c r="EB38" t="s">
        <v>3</v>
      </c>
      <c r="EC38" t="s">
        <v>3</v>
      </c>
      <c r="EE38">
        <v>62941757</v>
      </c>
      <c r="EF38">
        <v>1</v>
      </c>
      <c r="EG38" t="s">
        <v>35</v>
      </c>
      <c r="EH38">
        <v>0</v>
      </c>
      <c r="EI38" t="s">
        <v>3</v>
      </c>
      <c r="EJ38">
        <v>4</v>
      </c>
      <c r="EK38">
        <v>0</v>
      </c>
      <c r="EL38" t="s">
        <v>36</v>
      </c>
      <c r="EM38" t="s">
        <v>37</v>
      </c>
      <c r="EO38" t="s">
        <v>3</v>
      </c>
      <c r="EQ38">
        <v>0</v>
      </c>
      <c r="ER38">
        <v>53398.16</v>
      </c>
      <c r="ES38">
        <v>0</v>
      </c>
      <c r="ET38">
        <v>2206.6</v>
      </c>
      <c r="EU38">
        <v>6.8</v>
      </c>
      <c r="EV38">
        <v>51191.56</v>
      </c>
      <c r="EW38">
        <v>80.5</v>
      </c>
      <c r="EX38">
        <v>0</v>
      </c>
      <c r="EY38">
        <v>0</v>
      </c>
      <c r="FQ38">
        <v>0</v>
      </c>
      <c r="FR38">
        <v>0</v>
      </c>
      <c r="FS38">
        <v>0</v>
      </c>
      <c r="FX38">
        <v>70</v>
      </c>
      <c r="FY38">
        <v>10</v>
      </c>
      <c r="GA38" t="s">
        <v>3</v>
      </c>
      <c r="GD38">
        <v>0</v>
      </c>
      <c r="GF38">
        <v>1158422448</v>
      </c>
      <c r="GG38">
        <v>2</v>
      </c>
      <c r="GH38">
        <v>1</v>
      </c>
      <c r="GI38">
        <v>-2</v>
      </c>
      <c r="GJ38">
        <v>0</v>
      </c>
      <c r="GK38">
        <f>ROUND(R38*(R12)/100,2)</f>
        <v>3.09</v>
      </c>
      <c r="GL38">
        <f t="shared" ref="GL38:GL44" si="68">ROUND(IF(AND(BH38=3,BI38=3,FS38&lt;&gt;0),P38,0),2)</f>
        <v>0</v>
      </c>
      <c r="GM38">
        <f t="shared" ref="GM38:GM43" si="69">ROUND(O38+X38+Y38+GK38,2)+GX38</f>
        <v>39630.69</v>
      </c>
      <c r="GN38">
        <f t="shared" ref="GN38:GN44" si="70">IF(OR(BI38=0,BI38=1),GM38-GX38,0)</f>
        <v>0</v>
      </c>
      <c r="GO38">
        <f t="shared" ref="GO38:GO44" si="71">IF(BI38=2,GM38-GX38,0)</f>
        <v>0</v>
      </c>
      <c r="GP38">
        <f t="shared" ref="GP38:GP44" si="72">IF(BI38=4,GM38-GX38,0)</f>
        <v>39630.69</v>
      </c>
      <c r="GR38">
        <v>0</v>
      </c>
      <c r="GS38">
        <v>3</v>
      </c>
      <c r="GT38">
        <v>0</v>
      </c>
      <c r="GU38" t="s">
        <v>3</v>
      </c>
      <c r="GV38">
        <f t="shared" ref="GV38:GV44" si="73">ROUND((GT38),6)</f>
        <v>0</v>
      </c>
      <c r="GW38">
        <v>1</v>
      </c>
      <c r="GX38">
        <f t="shared" ref="GX38:GX44" si="74">ROUND(HC38*I38,2)</f>
        <v>0</v>
      </c>
      <c r="HA38">
        <v>0</v>
      </c>
      <c r="HB38">
        <v>0</v>
      </c>
      <c r="HC38">
        <f t="shared" ref="HC38:HC44" si="75">GV38*GW38</f>
        <v>0</v>
      </c>
      <c r="HE38" t="s">
        <v>3</v>
      </c>
      <c r="HF38" t="s">
        <v>3</v>
      </c>
      <c r="HM38" t="s">
        <v>3</v>
      </c>
      <c r="HN38" t="s">
        <v>3</v>
      </c>
      <c r="HO38" t="s">
        <v>3</v>
      </c>
      <c r="HP38" t="s">
        <v>3</v>
      </c>
      <c r="HQ38" t="s">
        <v>3</v>
      </c>
      <c r="HS38">
        <v>0</v>
      </c>
      <c r="IK38">
        <v>0</v>
      </c>
    </row>
    <row r="39" spans="1:245" x14ac:dyDescent="0.2">
      <c r="A39">
        <v>18</v>
      </c>
      <c r="B39">
        <v>1</v>
      </c>
      <c r="C39">
        <v>31</v>
      </c>
      <c r="E39" t="s">
        <v>53</v>
      </c>
      <c r="F39" t="s">
        <v>16</v>
      </c>
      <c r="G39" t="s">
        <v>54</v>
      </c>
      <c r="H39" t="s">
        <v>55</v>
      </c>
      <c r="I39">
        <f>I38*J39</f>
        <v>6</v>
      </c>
      <c r="J39">
        <v>14.285714285714286</v>
      </c>
      <c r="K39">
        <v>14.285714</v>
      </c>
      <c r="O39">
        <f t="shared" si="49"/>
        <v>86914.559999999998</v>
      </c>
      <c r="P39">
        <f t="shared" si="50"/>
        <v>86914.559999999998</v>
      </c>
      <c r="Q39">
        <f t="shared" si="51"/>
        <v>0</v>
      </c>
      <c r="R39">
        <f t="shared" si="52"/>
        <v>0</v>
      </c>
      <c r="S39">
        <f t="shared" si="53"/>
        <v>0</v>
      </c>
      <c r="T39">
        <f t="shared" si="54"/>
        <v>0</v>
      </c>
      <c r="U39">
        <f t="shared" si="55"/>
        <v>0</v>
      </c>
      <c r="V39">
        <f t="shared" si="56"/>
        <v>0</v>
      </c>
      <c r="W39">
        <f t="shared" si="57"/>
        <v>0</v>
      </c>
      <c r="X39">
        <f t="shared" si="58"/>
        <v>0</v>
      </c>
      <c r="Y39">
        <f t="shared" si="58"/>
        <v>0</v>
      </c>
      <c r="AA39">
        <v>64249956</v>
      </c>
      <c r="AB39">
        <f t="shared" si="59"/>
        <v>1466.17</v>
      </c>
      <c r="AC39">
        <f t="shared" si="60"/>
        <v>1466.17</v>
      </c>
      <c r="AD39">
        <f t="shared" ref="AD39:AD44" si="76">ROUND((ET39),6)</f>
        <v>0</v>
      </c>
      <c r="AE39">
        <f t="shared" si="61"/>
        <v>0</v>
      </c>
      <c r="AF39">
        <f t="shared" si="61"/>
        <v>0</v>
      </c>
      <c r="AG39">
        <f t="shared" si="62"/>
        <v>0</v>
      </c>
      <c r="AH39">
        <f t="shared" si="63"/>
        <v>0</v>
      </c>
      <c r="AI39">
        <f t="shared" si="63"/>
        <v>0</v>
      </c>
      <c r="AJ39">
        <f t="shared" si="64"/>
        <v>0</v>
      </c>
      <c r="AK39">
        <v>1466.17</v>
      </c>
      <c r="AL39">
        <v>1466.17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9.8800000000000008</v>
      </c>
      <c r="BD39" t="s">
        <v>3</v>
      </c>
      <c r="BE39" t="s">
        <v>3</v>
      </c>
      <c r="BF39" t="s">
        <v>3</v>
      </c>
      <c r="BG39" t="s">
        <v>3</v>
      </c>
      <c r="BH39">
        <v>3</v>
      </c>
      <c r="BI39">
        <v>0</v>
      </c>
      <c r="BJ39" t="s">
        <v>3</v>
      </c>
      <c r="BM39">
        <v>333</v>
      </c>
      <c r="BN39">
        <v>0</v>
      </c>
      <c r="BO39" t="s">
        <v>3</v>
      </c>
      <c r="BP39">
        <v>0</v>
      </c>
      <c r="BQ39">
        <v>0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112</v>
      </c>
      <c r="CA39">
        <v>70</v>
      </c>
      <c r="CB39" t="s">
        <v>3</v>
      </c>
      <c r="CE39">
        <v>0</v>
      </c>
      <c r="CF39">
        <v>0</v>
      </c>
      <c r="CG39">
        <v>0</v>
      </c>
      <c r="CM39">
        <v>0</v>
      </c>
      <c r="CN39" t="s">
        <v>3</v>
      </c>
      <c r="CO39">
        <v>0</v>
      </c>
      <c r="CP39">
        <f t="shared" si="65"/>
        <v>86914.559999999998</v>
      </c>
      <c r="CQ39">
        <f t="shared" ref="CQ39:CQ44" si="77">AC39*BC39</f>
        <v>14485.759600000001</v>
      </c>
      <c r="CR39">
        <f t="shared" ref="CR39:CR44" si="78">AD39*BB39</f>
        <v>0</v>
      </c>
      <c r="CS39">
        <f t="shared" ref="CS39:CS44" si="79">AE39*BS39</f>
        <v>0</v>
      </c>
      <c r="CT39">
        <f t="shared" ref="CT39:CT44" si="80">AF39*BA39</f>
        <v>0</v>
      </c>
      <c r="CU39">
        <f t="shared" si="66"/>
        <v>0</v>
      </c>
      <c r="CV39">
        <f t="shared" ref="CV39:CV44" si="81">AH39</f>
        <v>0</v>
      </c>
      <c r="CW39">
        <f t="shared" si="67"/>
        <v>0</v>
      </c>
      <c r="CX39">
        <f t="shared" si="67"/>
        <v>0</v>
      </c>
      <c r="CY39">
        <f>0</f>
        <v>0</v>
      </c>
      <c r="CZ39">
        <f>0</f>
        <v>0</v>
      </c>
      <c r="DC39" t="s">
        <v>3</v>
      </c>
      <c r="DD39" t="s">
        <v>3</v>
      </c>
      <c r="DE39" t="s">
        <v>3</v>
      </c>
      <c r="DF39" t="s">
        <v>3</v>
      </c>
      <c r="DG39" t="s">
        <v>3</v>
      </c>
      <c r="DH39" t="s">
        <v>3</v>
      </c>
      <c r="DI39" t="s">
        <v>3</v>
      </c>
      <c r="DJ39" t="s">
        <v>3</v>
      </c>
      <c r="DK39" t="s">
        <v>3</v>
      </c>
      <c r="DL39" t="s">
        <v>3</v>
      </c>
      <c r="DM39" t="s">
        <v>3</v>
      </c>
      <c r="DN39">
        <v>0</v>
      </c>
      <c r="DO39">
        <v>0</v>
      </c>
      <c r="DP39">
        <v>1</v>
      </c>
      <c r="DQ39">
        <v>1</v>
      </c>
      <c r="DU39">
        <v>1010</v>
      </c>
      <c r="DV39" t="s">
        <v>55</v>
      </c>
      <c r="DW39" t="s">
        <v>55</v>
      </c>
      <c r="DX39">
        <v>1</v>
      </c>
      <c r="DZ39" t="s">
        <v>3</v>
      </c>
      <c r="EA39" t="s">
        <v>3</v>
      </c>
      <c r="EB39" t="s">
        <v>3</v>
      </c>
      <c r="EC39" t="s">
        <v>3</v>
      </c>
      <c r="EE39">
        <v>0</v>
      </c>
      <c r="EF39">
        <v>0</v>
      </c>
      <c r="EG39" t="s">
        <v>3</v>
      </c>
      <c r="EH39">
        <v>0</v>
      </c>
      <c r="EI39" t="s">
        <v>3</v>
      </c>
      <c r="EJ39">
        <v>0</v>
      </c>
      <c r="EK39">
        <v>333</v>
      </c>
      <c r="EL39" t="s">
        <v>3</v>
      </c>
      <c r="EM39" t="s">
        <v>3</v>
      </c>
      <c r="EO39" t="s">
        <v>3</v>
      </c>
      <c r="EQ39">
        <v>0</v>
      </c>
      <c r="ER39">
        <v>1466.17</v>
      </c>
      <c r="ES39">
        <v>1466.17</v>
      </c>
      <c r="ET39">
        <v>0</v>
      </c>
      <c r="EU39">
        <v>0</v>
      </c>
      <c r="EV39">
        <v>0</v>
      </c>
      <c r="EW39">
        <v>0</v>
      </c>
      <c r="EX39">
        <v>0</v>
      </c>
      <c r="EZ39">
        <v>5</v>
      </c>
      <c r="FC39">
        <v>1</v>
      </c>
      <c r="FD39">
        <v>18</v>
      </c>
      <c r="FF39">
        <v>17042.09</v>
      </c>
      <c r="FQ39">
        <v>0</v>
      </c>
      <c r="FR39">
        <v>0</v>
      </c>
      <c r="FS39">
        <v>0</v>
      </c>
      <c r="FX39">
        <v>112</v>
      </c>
      <c r="FY39">
        <v>70</v>
      </c>
      <c r="GA39" t="s">
        <v>56</v>
      </c>
      <c r="GD39">
        <v>0</v>
      </c>
      <c r="GF39">
        <v>277238542</v>
      </c>
      <c r="GG39">
        <v>2</v>
      </c>
      <c r="GH39">
        <v>3</v>
      </c>
      <c r="GI39">
        <v>5</v>
      </c>
      <c r="GJ39">
        <v>0</v>
      </c>
      <c r="GK39">
        <f>ROUND(R39*(R12)/100,2)</f>
        <v>0</v>
      </c>
      <c r="GL39">
        <f t="shared" si="68"/>
        <v>0</v>
      </c>
      <c r="GM39">
        <f t="shared" si="69"/>
        <v>86914.559999999998</v>
      </c>
      <c r="GN39">
        <f t="shared" si="70"/>
        <v>86914.559999999998</v>
      </c>
      <c r="GO39">
        <f t="shared" si="71"/>
        <v>0</v>
      </c>
      <c r="GP39">
        <f t="shared" si="72"/>
        <v>0</v>
      </c>
      <c r="GR39">
        <v>1</v>
      </c>
      <c r="GS39">
        <v>1</v>
      </c>
      <c r="GT39">
        <v>0</v>
      </c>
      <c r="GU39" t="s">
        <v>3</v>
      </c>
      <c r="GV39">
        <f t="shared" si="73"/>
        <v>0</v>
      </c>
      <c r="GW39">
        <v>1</v>
      </c>
      <c r="GX39">
        <f t="shared" si="74"/>
        <v>0</v>
      </c>
      <c r="HA39">
        <v>0</v>
      </c>
      <c r="HB39">
        <v>0</v>
      </c>
      <c r="HC39">
        <f t="shared" si="75"/>
        <v>0</v>
      </c>
      <c r="HE39" t="s">
        <v>20</v>
      </c>
      <c r="HF39" t="s">
        <v>21</v>
      </c>
      <c r="HM39" t="s">
        <v>3</v>
      </c>
      <c r="HN39" t="s">
        <v>3</v>
      </c>
      <c r="HO39" t="s">
        <v>3</v>
      </c>
      <c r="HP39" t="s">
        <v>3</v>
      </c>
      <c r="HQ39" t="s">
        <v>3</v>
      </c>
      <c r="HS39">
        <v>0</v>
      </c>
      <c r="IK39">
        <v>0</v>
      </c>
    </row>
    <row r="40" spans="1:245" x14ac:dyDescent="0.2">
      <c r="A40">
        <v>18</v>
      </c>
      <c r="B40">
        <v>1</v>
      </c>
      <c r="C40">
        <v>32</v>
      </c>
      <c r="E40" t="s">
        <v>57</v>
      </c>
      <c r="F40" t="s">
        <v>16</v>
      </c>
      <c r="G40" t="s">
        <v>58</v>
      </c>
      <c r="H40" t="s">
        <v>55</v>
      </c>
      <c r="I40">
        <f>I38*J40</f>
        <v>6</v>
      </c>
      <c r="J40">
        <v>14.285714285714286</v>
      </c>
      <c r="K40">
        <v>14.285714</v>
      </c>
      <c r="O40">
        <f t="shared" si="49"/>
        <v>40539.22</v>
      </c>
      <c r="P40">
        <f t="shared" si="50"/>
        <v>40539.22</v>
      </c>
      <c r="Q40">
        <f t="shared" si="51"/>
        <v>0</v>
      </c>
      <c r="R40">
        <f t="shared" si="52"/>
        <v>0</v>
      </c>
      <c r="S40">
        <f t="shared" si="53"/>
        <v>0</v>
      </c>
      <c r="T40">
        <f t="shared" si="54"/>
        <v>0</v>
      </c>
      <c r="U40">
        <f t="shared" si="55"/>
        <v>0</v>
      </c>
      <c r="V40">
        <f t="shared" si="56"/>
        <v>0</v>
      </c>
      <c r="W40">
        <f t="shared" si="57"/>
        <v>0</v>
      </c>
      <c r="X40">
        <f t="shared" si="58"/>
        <v>0</v>
      </c>
      <c r="Y40">
        <f t="shared" si="58"/>
        <v>0</v>
      </c>
      <c r="AA40">
        <v>64249956</v>
      </c>
      <c r="AB40">
        <f t="shared" si="59"/>
        <v>683.86</v>
      </c>
      <c r="AC40">
        <f t="shared" si="60"/>
        <v>683.86</v>
      </c>
      <c r="AD40">
        <f t="shared" si="76"/>
        <v>0</v>
      </c>
      <c r="AE40">
        <f t="shared" si="61"/>
        <v>0</v>
      </c>
      <c r="AF40">
        <f t="shared" si="61"/>
        <v>0</v>
      </c>
      <c r="AG40">
        <f t="shared" si="62"/>
        <v>0</v>
      </c>
      <c r="AH40">
        <f t="shared" si="63"/>
        <v>0</v>
      </c>
      <c r="AI40">
        <f t="shared" si="63"/>
        <v>0</v>
      </c>
      <c r="AJ40">
        <f t="shared" si="64"/>
        <v>0</v>
      </c>
      <c r="AK40">
        <v>683.86</v>
      </c>
      <c r="AL40">
        <v>683.86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1</v>
      </c>
      <c r="AW40">
        <v>1</v>
      </c>
      <c r="AZ40">
        <v>1</v>
      </c>
      <c r="BA40">
        <v>1</v>
      </c>
      <c r="BB40">
        <v>1</v>
      </c>
      <c r="BC40">
        <v>9.8800000000000008</v>
      </c>
      <c r="BD40" t="s">
        <v>3</v>
      </c>
      <c r="BE40" t="s">
        <v>3</v>
      </c>
      <c r="BF40" t="s">
        <v>3</v>
      </c>
      <c r="BG40" t="s">
        <v>3</v>
      </c>
      <c r="BH40">
        <v>3</v>
      </c>
      <c r="BI40">
        <v>0</v>
      </c>
      <c r="BJ40" t="s">
        <v>3</v>
      </c>
      <c r="BM40">
        <v>333</v>
      </c>
      <c r="BN40">
        <v>0</v>
      </c>
      <c r="BO40" t="s">
        <v>3</v>
      </c>
      <c r="BP40">
        <v>0</v>
      </c>
      <c r="BQ40">
        <v>0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112</v>
      </c>
      <c r="CA40">
        <v>70</v>
      </c>
      <c r="CB40" t="s">
        <v>3</v>
      </c>
      <c r="CE40">
        <v>0</v>
      </c>
      <c r="CF40">
        <v>0</v>
      </c>
      <c r="CG40">
        <v>0</v>
      </c>
      <c r="CM40">
        <v>0</v>
      </c>
      <c r="CN40" t="s">
        <v>3</v>
      </c>
      <c r="CO40">
        <v>0</v>
      </c>
      <c r="CP40">
        <f t="shared" si="65"/>
        <v>40539.22</v>
      </c>
      <c r="CQ40">
        <f t="shared" si="77"/>
        <v>6756.5368000000008</v>
      </c>
      <c r="CR40">
        <f t="shared" si="78"/>
        <v>0</v>
      </c>
      <c r="CS40">
        <f t="shared" si="79"/>
        <v>0</v>
      </c>
      <c r="CT40">
        <f t="shared" si="80"/>
        <v>0</v>
      </c>
      <c r="CU40">
        <f t="shared" si="66"/>
        <v>0</v>
      </c>
      <c r="CV40">
        <f t="shared" si="81"/>
        <v>0</v>
      </c>
      <c r="CW40">
        <f t="shared" si="67"/>
        <v>0</v>
      </c>
      <c r="CX40">
        <f t="shared" si="67"/>
        <v>0</v>
      </c>
      <c r="CY40">
        <f>0</f>
        <v>0</v>
      </c>
      <c r="CZ40">
        <f>0</f>
        <v>0</v>
      </c>
      <c r="DC40" t="s">
        <v>3</v>
      </c>
      <c r="DD40" t="s">
        <v>3</v>
      </c>
      <c r="DE40" t="s">
        <v>3</v>
      </c>
      <c r="DF40" t="s">
        <v>3</v>
      </c>
      <c r="DG40" t="s">
        <v>3</v>
      </c>
      <c r="DH40" t="s">
        <v>3</v>
      </c>
      <c r="DI40" t="s">
        <v>3</v>
      </c>
      <c r="DJ40" t="s">
        <v>3</v>
      </c>
      <c r="DK40" t="s">
        <v>3</v>
      </c>
      <c r="DL40" t="s">
        <v>3</v>
      </c>
      <c r="DM40" t="s">
        <v>3</v>
      </c>
      <c r="DN40">
        <v>0</v>
      </c>
      <c r="DO40">
        <v>0</v>
      </c>
      <c r="DP40">
        <v>1</v>
      </c>
      <c r="DQ40">
        <v>1</v>
      </c>
      <c r="DU40">
        <v>1010</v>
      </c>
      <c r="DV40" t="s">
        <v>55</v>
      </c>
      <c r="DW40" t="s">
        <v>55</v>
      </c>
      <c r="DX40">
        <v>1</v>
      </c>
      <c r="DZ40" t="s">
        <v>3</v>
      </c>
      <c r="EA40" t="s">
        <v>3</v>
      </c>
      <c r="EB40" t="s">
        <v>3</v>
      </c>
      <c r="EC40" t="s">
        <v>3</v>
      </c>
      <c r="EE40">
        <v>0</v>
      </c>
      <c r="EF40">
        <v>0</v>
      </c>
      <c r="EG40" t="s">
        <v>3</v>
      </c>
      <c r="EH40">
        <v>0</v>
      </c>
      <c r="EI40" t="s">
        <v>3</v>
      </c>
      <c r="EJ40">
        <v>0</v>
      </c>
      <c r="EK40">
        <v>333</v>
      </c>
      <c r="EL40" t="s">
        <v>3</v>
      </c>
      <c r="EM40" t="s">
        <v>3</v>
      </c>
      <c r="EO40" t="s">
        <v>3</v>
      </c>
      <c r="EQ40">
        <v>0</v>
      </c>
      <c r="ER40">
        <v>683.86</v>
      </c>
      <c r="ES40">
        <v>683.86</v>
      </c>
      <c r="ET40">
        <v>0</v>
      </c>
      <c r="EU40">
        <v>0</v>
      </c>
      <c r="EV40">
        <v>0</v>
      </c>
      <c r="EW40">
        <v>0</v>
      </c>
      <c r="EX40">
        <v>0</v>
      </c>
      <c r="EZ40">
        <v>5</v>
      </c>
      <c r="FC40">
        <v>1</v>
      </c>
      <c r="FD40">
        <v>18</v>
      </c>
      <c r="FF40">
        <v>7948.85</v>
      </c>
      <c r="FQ40">
        <v>0</v>
      </c>
      <c r="FR40">
        <v>0</v>
      </c>
      <c r="FS40">
        <v>0</v>
      </c>
      <c r="FX40">
        <v>112</v>
      </c>
      <c r="FY40">
        <v>70</v>
      </c>
      <c r="GA40" t="s">
        <v>59</v>
      </c>
      <c r="GD40">
        <v>0</v>
      </c>
      <c r="GF40">
        <v>-1269339310</v>
      </c>
      <c r="GG40">
        <v>2</v>
      </c>
      <c r="GH40">
        <v>3</v>
      </c>
      <c r="GI40">
        <v>5</v>
      </c>
      <c r="GJ40">
        <v>0</v>
      </c>
      <c r="GK40">
        <f>ROUND(R40*(R12)/100,2)</f>
        <v>0</v>
      </c>
      <c r="GL40">
        <f t="shared" si="68"/>
        <v>0</v>
      </c>
      <c r="GM40">
        <f t="shared" si="69"/>
        <v>40539.22</v>
      </c>
      <c r="GN40">
        <f t="shared" si="70"/>
        <v>40539.22</v>
      </c>
      <c r="GO40">
        <f t="shared" si="71"/>
        <v>0</v>
      </c>
      <c r="GP40">
        <f t="shared" si="72"/>
        <v>0</v>
      </c>
      <c r="GR40">
        <v>1</v>
      </c>
      <c r="GS40">
        <v>1</v>
      </c>
      <c r="GT40">
        <v>0</v>
      </c>
      <c r="GU40" t="s">
        <v>3</v>
      </c>
      <c r="GV40">
        <f t="shared" si="73"/>
        <v>0</v>
      </c>
      <c r="GW40">
        <v>1</v>
      </c>
      <c r="GX40">
        <f t="shared" si="74"/>
        <v>0</v>
      </c>
      <c r="HA40">
        <v>0</v>
      </c>
      <c r="HB40">
        <v>0</v>
      </c>
      <c r="HC40">
        <f t="shared" si="75"/>
        <v>0</v>
      </c>
      <c r="HE40" t="s">
        <v>20</v>
      </c>
      <c r="HF40" t="s">
        <v>21</v>
      </c>
      <c r="HM40" t="s">
        <v>3</v>
      </c>
      <c r="HN40" t="s">
        <v>3</v>
      </c>
      <c r="HO40" t="s">
        <v>3</v>
      </c>
      <c r="HP40" t="s">
        <v>3</v>
      </c>
      <c r="HQ40" t="s">
        <v>3</v>
      </c>
      <c r="HS40">
        <v>0</v>
      </c>
      <c r="IK40">
        <v>0</v>
      </c>
    </row>
    <row r="41" spans="1:245" x14ac:dyDescent="0.2">
      <c r="A41">
        <v>18</v>
      </c>
      <c r="B41">
        <v>1</v>
      </c>
      <c r="C41">
        <v>33</v>
      </c>
      <c r="E41" t="s">
        <v>60</v>
      </c>
      <c r="F41" t="s">
        <v>16</v>
      </c>
      <c r="G41" t="s">
        <v>61</v>
      </c>
      <c r="H41" t="s">
        <v>55</v>
      </c>
      <c r="I41">
        <f>I38*J41</f>
        <v>12</v>
      </c>
      <c r="J41">
        <v>28.571428571428573</v>
      </c>
      <c r="K41">
        <v>28.571428999999998</v>
      </c>
      <c r="O41">
        <f t="shared" si="49"/>
        <v>23320.75</v>
      </c>
      <c r="P41">
        <f t="shared" si="50"/>
        <v>23320.75</v>
      </c>
      <c r="Q41">
        <f t="shared" si="51"/>
        <v>0</v>
      </c>
      <c r="R41">
        <f t="shared" si="52"/>
        <v>0</v>
      </c>
      <c r="S41">
        <f t="shared" si="53"/>
        <v>0</v>
      </c>
      <c r="T41">
        <f t="shared" si="54"/>
        <v>0</v>
      </c>
      <c r="U41">
        <f t="shared" si="55"/>
        <v>0</v>
      </c>
      <c r="V41">
        <f t="shared" si="56"/>
        <v>0</v>
      </c>
      <c r="W41">
        <f t="shared" si="57"/>
        <v>0</v>
      </c>
      <c r="X41">
        <f t="shared" si="58"/>
        <v>0</v>
      </c>
      <c r="Y41">
        <f t="shared" si="58"/>
        <v>0</v>
      </c>
      <c r="AA41">
        <v>64249956</v>
      </c>
      <c r="AB41">
        <f t="shared" si="59"/>
        <v>196.7</v>
      </c>
      <c r="AC41">
        <f t="shared" si="60"/>
        <v>196.7</v>
      </c>
      <c r="AD41">
        <f t="shared" si="76"/>
        <v>0</v>
      </c>
      <c r="AE41">
        <f t="shared" si="61"/>
        <v>0</v>
      </c>
      <c r="AF41">
        <f t="shared" si="61"/>
        <v>0</v>
      </c>
      <c r="AG41">
        <f t="shared" si="62"/>
        <v>0</v>
      </c>
      <c r="AH41">
        <f t="shared" si="63"/>
        <v>0</v>
      </c>
      <c r="AI41">
        <f t="shared" si="63"/>
        <v>0</v>
      </c>
      <c r="AJ41">
        <f t="shared" si="64"/>
        <v>0</v>
      </c>
      <c r="AK41">
        <v>196.70000000000002</v>
      </c>
      <c r="AL41">
        <v>196.70000000000002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1</v>
      </c>
      <c r="AW41">
        <v>1</v>
      </c>
      <c r="AZ41">
        <v>1</v>
      </c>
      <c r="BA41">
        <v>1</v>
      </c>
      <c r="BB41">
        <v>1</v>
      </c>
      <c r="BC41">
        <v>9.8800000000000008</v>
      </c>
      <c r="BD41" t="s">
        <v>3</v>
      </c>
      <c r="BE41" t="s">
        <v>3</v>
      </c>
      <c r="BF41" t="s">
        <v>3</v>
      </c>
      <c r="BG41" t="s">
        <v>3</v>
      </c>
      <c r="BH41">
        <v>3</v>
      </c>
      <c r="BI41">
        <v>0</v>
      </c>
      <c r="BJ41" t="s">
        <v>3</v>
      </c>
      <c r="BM41">
        <v>333</v>
      </c>
      <c r="BN41">
        <v>0</v>
      </c>
      <c r="BO41" t="s">
        <v>3</v>
      </c>
      <c r="BP41">
        <v>0</v>
      </c>
      <c r="BQ41">
        <v>0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112</v>
      </c>
      <c r="CA41">
        <v>70</v>
      </c>
      <c r="CB41" t="s">
        <v>3</v>
      </c>
      <c r="CE41">
        <v>0</v>
      </c>
      <c r="CF41">
        <v>0</v>
      </c>
      <c r="CG41">
        <v>0</v>
      </c>
      <c r="CM41">
        <v>0</v>
      </c>
      <c r="CN41" t="s">
        <v>3</v>
      </c>
      <c r="CO41">
        <v>0</v>
      </c>
      <c r="CP41">
        <f t="shared" si="65"/>
        <v>23320.75</v>
      </c>
      <c r="CQ41">
        <f t="shared" si="77"/>
        <v>1943.396</v>
      </c>
      <c r="CR41">
        <f t="shared" si="78"/>
        <v>0</v>
      </c>
      <c r="CS41">
        <f t="shared" si="79"/>
        <v>0</v>
      </c>
      <c r="CT41">
        <f t="shared" si="80"/>
        <v>0</v>
      </c>
      <c r="CU41">
        <f t="shared" si="66"/>
        <v>0</v>
      </c>
      <c r="CV41">
        <f t="shared" si="81"/>
        <v>0</v>
      </c>
      <c r="CW41">
        <f t="shared" si="67"/>
        <v>0</v>
      </c>
      <c r="CX41">
        <f t="shared" si="67"/>
        <v>0</v>
      </c>
      <c r="CY41">
        <f>0</f>
        <v>0</v>
      </c>
      <c r="CZ41">
        <f>0</f>
        <v>0</v>
      </c>
      <c r="DC41" t="s">
        <v>3</v>
      </c>
      <c r="DD41" t="s">
        <v>3</v>
      </c>
      <c r="DE41" t="s">
        <v>3</v>
      </c>
      <c r="DF41" t="s">
        <v>3</v>
      </c>
      <c r="DG41" t="s">
        <v>3</v>
      </c>
      <c r="DH41" t="s">
        <v>3</v>
      </c>
      <c r="DI41" t="s">
        <v>3</v>
      </c>
      <c r="DJ41" t="s">
        <v>3</v>
      </c>
      <c r="DK41" t="s">
        <v>3</v>
      </c>
      <c r="DL41" t="s">
        <v>3</v>
      </c>
      <c r="DM41" t="s">
        <v>3</v>
      </c>
      <c r="DN41">
        <v>0</v>
      </c>
      <c r="DO41">
        <v>0</v>
      </c>
      <c r="DP41">
        <v>1</v>
      </c>
      <c r="DQ41">
        <v>1</v>
      </c>
      <c r="DU41">
        <v>1010</v>
      </c>
      <c r="DV41" t="s">
        <v>55</v>
      </c>
      <c r="DW41" t="s">
        <v>55</v>
      </c>
      <c r="DX41">
        <v>1</v>
      </c>
      <c r="DZ41" t="s">
        <v>3</v>
      </c>
      <c r="EA41" t="s">
        <v>3</v>
      </c>
      <c r="EB41" t="s">
        <v>3</v>
      </c>
      <c r="EC41" t="s">
        <v>3</v>
      </c>
      <c r="EE41">
        <v>0</v>
      </c>
      <c r="EF41">
        <v>0</v>
      </c>
      <c r="EG41" t="s">
        <v>3</v>
      </c>
      <c r="EH41">
        <v>0</v>
      </c>
      <c r="EI41" t="s">
        <v>3</v>
      </c>
      <c r="EJ41">
        <v>0</v>
      </c>
      <c r="EK41">
        <v>333</v>
      </c>
      <c r="EL41" t="s">
        <v>3</v>
      </c>
      <c r="EM41" t="s">
        <v>3</v>
      </c>
      <c r="EO41" t="s">
        <v>3</v>
      </c>
      <c r="EQ41">
        <v>0</v>
      </c>
      <c r="ER41">
        <v>196.70000000000002</v>
      </c>
      <c r="ES41">
        <v>196.70000000000002</v>
      </c>
      <c r="ET41">
        <v>0</v>
      </c>
      <c r="EU41">
        <v>0</v>
      </c>
      <c r="EV41">
        <v>0</v>
      </c>
      <c r="EW41">
        <v>0</v>
      </c>
      <c r="EX41">
        <v>0</v>
      </c>
      <c r="EZ41">
        <v>5</v>
      </c>
      <c r="FC41">
        <v>1</v>
      </c>
      <c r="FD41">
        <v>18</v>
      </c>
      <c r="FF41">
        <v>2286.2800000000002</v>
      </c>
      <c r="FQ41">
        <v>0</v>
      </c>
      <c r="FR41">
        <v>0</v>
      </c>
      <c r="FS41">
        <v>0</v>
      </c>
      <c r="FX41">
        <v>112</v>
      </c>
      <c r="FY41">
        <v>70</v>
      </c>
      <c r="GA41" t="s">
        <v>62</v>
      </c>
      <c r="GD41">
        <v>0</v>
      </c>
      <c r="GF41">
        <v>1154660637</v>
      </c>
      <c r="GG41">
        <v>2</v>
      </c>
      <c r="GH41">
        <v>3</v>
      </c>
      <c r="GI41">
        <v>5</v>
      </c>
      <c r="GJ41">
        <v>0</v>
      </c>
      <c r="GK41">
        <f>ROUND(R41*(R12)/100,2)</f>
        <v>0</v>
      </c>
      <c r="GL41">
        <f t="shared" si="68"/>
        <v>0</v>
      </c>
      <c r="GM41">
        <f t="shared" si="69"/>
        <v>23320.75</v>
      </c>
      <c r="GN41">
        <f t="shared" si="70"/>
        <v>23320.75</v>
      </c>
      <c r="GO41">
        <f t="shared" si="71"/>
        <v>0</v>
      </c>
      <c r="GP41">
        <f t="shared" si="72"/>
        <v>0</v>
      </c>
      <c r="GR41">
        <v>1</v>
      </c>
      <c r="GS41">
        <v>1</v>
      </c>
      <c r="GT41">
        <v>0</v>
      </c>
      <c r="GU41" t="s">
        <v>3</v>
      </c>
      <c r="GV41">
        <f t="shared" si="73"/>
        <v>0</v>
      </c>
      <c r="GW41">
        <v>1</v>
      </c>
      <c r="GX41">
        <f t="shared" si="74"/>
        <v>0</v>
      </c>
      <c r="HA41">
        <v>0</v>
      </c>
      <c r="HB41">
        <v>0</v>
      </c>
      <c r="HC41">
        <f t="shared" si="75"/>
        <v>0</v>
      </c>
      <c r="HE41" t="s">
        <v>20</v>
      </c>
      <c r="HF41" t="s">
        <v>21</v>
      </c>
      <c r="HM41" t="s">
        <v>3</v>
      </c>
      <c r="HN41" t="s">
        <v>3</v>
      </c>
      <c r="HO41" t="s">
        <v>3</v>
      </c>
      <c r="HP41" t="s">
        <v>3</v>
      </c>
      <c r="HQ41" t="s">
        <v>3</v>
      </c>
      <c r="HS41">
        <v>0</v>
      </c>
      <c r="IK41">
        <v>0</v>
      </c>
    </row>
    <row r="42" spans="1:245" x14ac:dyDescent="0.2">
      <c r="A42">
        <v>18</v>
      </c>
      <c r="B42">
        <v>1</v>
      </c>
      <c r="C42">
        <v>34</v>
      </c>
      <c r="E42" t="s">
        <v>63</v>
      </c>
      <c r="F42" t="s">
        <v>16</v>
      </c>
      <c r="G42" t="s">
        <v>64</v>
      </c>
      <c r="H42" t="s">
        <v>55</v>
      </c>
      <c r="I42">
        <f>I38*J42</f>
        <v>6</v>
      </c>
      <c r="J42">
        <v>14.285714285714286</v>
      </c>
      <c r="K42">
        <v>14.285714</v>
      </c>
      <c r="O42">
        <f t="shared" si="49"/>
        <v>7053.13</v>
      </c>
      <c r="P42">
        <f t="shared" si="50"/>
        <v>7053.13</v>
      </c>
      <c r="Q42">
        <f t="shared" si="51"/>
        <v>0</v>
      </c>
      <c r="R42">
        <f t="shared" si="52"/>
        <v>0</v>
      </c>
      <c r="S42">
        <f t="shared" si="53"/>
        <v>0</v>
      </c>
      <c r="T42">
        <f t="shared" si="54"/>
        <v>0</v>
      </c>
      <c r="U42">
        <f t="shared" si="55"/>
        <v>0</v>
      </c>
      <c r="V42">
        <f t="shared" si="56"/>
        <v>0</v>
      </c>
      <c r="W42">
        <f t="shared" si="57"/>
        <v>0</v>
      </c>
      <c r="X42">
        <f t="shared" si="58"/>
        <v>0</v>
      </c>
      <c r="Y42">
        <f t="shared" si="58"/>
        <v>0</v>
      </c>
      <c r="AA42">
        <v>64249956</v>
      </c>
      <c r="AB42">
        <f t="shared" si="59"/>
        <v>118.98</v>
      </c>
      <c r="AC42">
        <f t="shared" si="60"/>
        <v>118.98</v>
      </c>
      <c r="AD42">
        <f t="shared" si="76"/>
        <v>0</v>
      </c>
      <c r="AE42">
        <f t="shared" si="61"/>
        <v>0</v>
      </c>
      <c r="AF42">
        <f t="shared" si="61"/>
        <v>0</v>
      </c>
      <c r="AG42">
        <f t="shared" si="62"/>
        <v>0</v>
      </c>
      <c r="AH42">
        <f t="shared" si="63"/>
        <v>0</v>
      </c>
      <c r="AI42">
        <f t="shared" si="63"/>
        <v>0</v>
      </c>
      <c r="AJ42">
        <f t="shared" si="64"/>
        <v>0</v>
      </c>
      <c r="AK42">
        <v>118.98</v>
      </c>
      <c r="AL42">
        <v>118.98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1</v>
      </c>
      <c r="AW42">
        <v>1</v>
      </c>
      <c r="AZ42">
        <v>1</v>
      </c>
      <c r="BA42">
        <v>1</v>
      </c>
      <c r="BB42">
        <v>1</v>
      </c>
      <c r="BC42">
        <v>9.8800000000000008</v>
      </c>
      <c r="BD42" t="s">
        <v>3</v>
      </c>
      <c r="BE42" t="s">
        <v>3</v>
      </c>
      <c r="BF42" t="s">
        <v>3</v>
      </c>
      <c r="BG42" t="s">
        <v>3</v>
      </c>
      <c r="BH42">
        <v>3</v>
      </c>
      <c r="BI42">
        <v>0</v>
      </c>
      <c r="BJ42" t="s">
        <v>3</v>
      </c>
      <c r="BM42">
        <v>333</v>
      </c>
      <c r="BN42">
        <v>0</v>
      </c>
      <c r="BO42" t="s">
        <v>3</v>
      </c>
      <c r="BP42">
        <v>0</v>
      </c>
      <c r="BQ42">
        <v>0</v>
      </c>
      <c r="BR42">
        <v>0</v>
      </c>
      <c r="BS42">
        <v>1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3</v>
      </c>
      <c r="BZ42">
        <v>112</v>
      </c>
      <c r="CA42">
        <v>70</v>
      </c>
      <c r="CB42" t="s">
        <v>3</v>
      </c>
      <c r="CE42">
        <v>0</v>
      </c>
      <c r="CF42">
        <v>0</v>
      </c>
      <c r="CG42">
        <v>0</v>
      </c>
      <c r="CM42">
        <v>0</v>
      </c>
      <c r="CN42" t="s">
        <v>3</v>
      </c>
      <c r="CO42">
        <v>0</v>
      </c>
      <c r="CP42">
        <f t="shared" si="65"/>
        <v>7053.13</v>
      </c>
      <c r="CQ42">
        <f t="shared" si="77"/>
        <v>1175.5224000000001</v>
      </c>
      <c r="CR42">
        <f t="shared" si="78"/>
        <v>0</v>
      </c>
      <c r="CS42">
        <f t="shared" si="79"/>
        <v>0</v>
      </c>
      <c r="CT42">
        <f t="shared" si="80"/>
        <v>0</v>
      </c>
      <c r="CU42">
        <f t="shared" si="66"/>
        <v>0</v>
      </c>
      <c r="CV42">
        <f t="shared" si="81"/>
        <v>0</v>
      </c>
      <c r="CW42">
        <f t="shared" si="67"/>
        <v>0</v>
      </c>
      <c r="CX42">
        <f t="shared" si="67"/>
        <v>0</v>
      </c>
      <c r="CY42">
        <f>0</f>
        <v>0</v>
      </c>
      <c r="CZ42">
        <f>0</f>
        <v>0</v>
      </c>
      <c r="DC42" t="s">
        <v>3</v>
      </c>
      <c r="DD42" t="s">
        <v>3</v>
      </c>
      <c r="DE42" t="s">
        <v>3</v>
      </c>
      <c r="DF42" t="s">
        <v>3</v>
      </c>
      <c r="DG42" t="s">
        <v>3</v>
      </c>
      <c r="DH42" t="s">
        <v>3</v>
      </c>
      <c r="DI42" t="s">
        <v>3</v>
      </c>
      <c r="DJ42" t="s">
        <v>3</v>
      </c>
      <c r="DK42" t="s">
        <v>3</v>
      </c>
      <c r="DL42" t="s">
        <v>3</v>
      </c>
      <c r="DM42" t="s">
        <v>3</v>
      </c>
      <c r="DN42">
        <v>0</v>
      </c>
      <c r="DO42">
        <v>0</v>
      </c>
      <c r="DP42">
        <v>1</v>
      </c>
      <c r="DQ42">
        <v>1</v>
      </c>
      <c r="DU42">
        <v>1010</v>
      </c>
      <c r="DV42" t="s">
        <v>55</v>
      </c>
      <c r="DW42" t="s">
        <v>55</v>
      </c>
      <c r="DX42">
        <v>1</v>
      </c>
      <c r="DZ42" t="s">
        <v>3</v>
      </c>
      <c r="EA42" t="s">
        <v>3</v>
      </c>
      <c r="EB42" t="s">
        <v>3</v>
      </c>
      <c r="EC42" t="s">
        <v>3</v>
      </c>
      <c r="EE42">
        <v>0</v>
      </c>
      <c r="EF42">
        <v>0</v>
      </c>
      <c r="EG42" t="s">
        <v>3</v>
      </c>
      <c r="EH42">
        <v>0</v>
      </c>
      <c r="EI42" t="s">
        <v>3</v>
      </c>
      <c r="EJ42">
        <v>0</v>
      </c>
      <c r="EK42">
        <v>333</v>
      </c>
      <c r="EL42" t="s">
        <v>3</v>
      </c>
      <c r="EM42" t="s">
        <v>3</v>
      </c>
      <c r="EO42" t="s">
        <v>3</v>
      </c>
      <c r="EQ42">
        <v>0</v>
      </c>
      <c r="ER42">
        <v>118.98</v>
      </c>
      <c r="ES42">
        <v>118.98</v>
      </c>
      <c r="ET42">
        <v>0</v>
      </c>
      <c r="EU42">
        <v>0</v>
      </c>
      <c r="EV42">
        <v>0</v>
      </c>
      <c r="EW42">
        <v>0</v>
      </c>
      <c r="EX42">
        <v>0</v>
      </c>
      <c r="EZ42">
        <v>5</v>
      </c>
      <c r="FC42">
        <v>1</v>
      </c>
      <c r="FD42">
        <v>18</v>
      </c>
      <c r="FF42">
        <v>1383.02</v>
      </c>
      <c r="FQ42">
        <v>0</v>
      </c>
      <c r="FR42">
        <v>0</v>
      </c>
      <c r="FS42">
        <v>0</v>
      </c>
      <c r="FX42">
        <v>112</v>
      </c>
      <c r="FY42">
        <v>70</v>
      </c>
      <c r="GA42" t="s">
        <v>65</v>
      </c>
      <c r="GD42">
        <v>0</v>
      </c>
      <c r="GF42">
        <v>158177034</v>
      </c>
      <c r="GG42">
        <v>2</v>
      </c>
      <c r="GH42">
        <v>3</v>
      </c>
      <c r="GI42">
        <v>5</v>
      </c>
      <c r="GJ42">
        <v>0</v>
      </c>
      <c r="GK42">
        <f>ROUND(R42*(R12)/100,2)</f>
        <v>0</v>
      </c>
      <c r="GL42">
        <f t="shared" si="68"/>
        <v>0</v>
      </c>
      <c r="GM42">
        <f t="shared" si="69"/>
        <v>7053.13</v>
      </c>
      <c r="GN42">
        <f t="shared" si="70"/>
        <v>7053.13</v>
      </c>
      <c r="GO42">
        <f t="shared" si="71"/>
        <v>0</v>
      </c>
      <c r="GP42">
        <f t="shared" si="72"/>
        <v>0</v>
      </c>
      <c r="GR42">
        <v>1</v>
      </c>
      <c r="GS42">
        <v>1</v>
      </c>
      <c r="GT42">
        <v>0</v>
      </c>
      <c r="GU42" t="s">
        <v>3</v>
      </c>
      <c r="GV42">
        <f t="shared" si="73"/>
        <v>0</v>
      </c>
      <c r="GW42">
        <v>1</v>
      </c>
      <c r="GX42">
        <f t="shared" si="74"/>
        <v>0</v>
      </c>
      <c r="HA42">
        <v>0</v>
      </c>
      <c r="HB42">
        <v>0</v>
      </c>
      <c r="HC42">
        <f t="shared" si="75"/>
        <v>0</v>
      </c>
      <c r="HE42" t="s">
        <v>20</v>
      </c>
      <c r="HF42" t="s">
        <v>21</v>
      </c>
      <c r="HM42" t="s">
        <v>3</v>
      </c>
      <c r="HN42" t="s">
        <v>3</v>
      </c>
      <c r="HO42" t="s">
        <v>3</v>
      </c>
      <c r="HP42" t="s">
        <v>3</v>
      </c>
      <c r="HQ42" t="s">
        <v>3</v>
      </c>
      <c r="HS42">
        <v>0</v>
      </c>
      <c r="IK42">
        <v>0</v>
      </c>
    </row>
    <row r="43" spans="1:245" x14ac:dyDescent="0.2">
      <c r="A43">
        <v>18</v>
      </c>
      <c r="B43">
        <v>1</v>
      </c>
      <c r="C43">
        <v>35</v>
      </c>
      <c r="E43" t="s">
        <v>66</v>
      </c>
      <c r="F43" t="s">
        <v>16</v>
      </c>
      <c r="G43" t="s">
        <v>67</v>
      </c>
      <c r="H43" t="s">
        <v>55</v>
      </c>
      <c r="I43">
        <f>I38*J43</f>
        <v>12</v>
      </c>
      <c r="J43">
        <v>28.571428571428573</v>
      </c>
      <c r="K43">
        <v>28.571428999999998</v>
      </c>
      <c r="O43">
        <f t="shared" si="49"/>
        <v>13538.37</v>
      </c>
      <c r="P43">
        <f t="shared" si="50"/>
        <v>13538.37</v>
      </c>
      <c r="Q43">
        <f t="shared" si="51"/>
        <v>0</v>
      </c>
      <c r="R43">
        <f t="shared" si="52"/>
        <v>0</v>
      </c>
      <c r="S43">
        <f t="shared" si="53"/>
        <v>0</v>
      </c>
      <c r="T43">
        <f t="shared" si="54"/>
        <v>0</v>
      </c>
      <c r="U43">
        <f t="shared" si="55"/>
        <v>0</v>
      </c>
      <c r="V43">
        <f t="shared" si="56"/>
        <v>0</v>
      </c>
      <c r="W43">
        <f t="shared" si="57"/>
        <v>0</v>
      </c>
      <c r="X43">
        <f t="shared" si="58"/>
        <v>0</v>
      </c>
      <c r="Y43">
        <f t="shared" si="58"/>
        <v>0</v>
      </c>
      <c r="AA43">
        <v>64249956</v>
      </c>
      <c r="AB43">
        <f t="shared" si="59"/>
        <v>114.19</v>
      </c>
      <c r="AC43">
        <f t="shared" si="60"/>
        <v>114.19</v>
      </c>
      <c r="AD43">
        <f t="shared" si="76"/>
        <v>0</v>
      </c>
      <c r="AE43">
        <f t="shared" si="61"/>
        <v>0</v>
      </c>
      <c r="AF43">
        <f t="shared" si="61"/>
        <v>0</v>
      </c>
      <c r="AG43">
        <f t="shared" si="62"/>
        <v>0</v>
      </c>
      <c r="AH43">
        <f t="shared" si="63"/>
        <v>0</v>
      </c>
      <c r="AI43">
        <f t="shared" si="63"/>
        <v>0</v>
      </c>
      <c r="AJ43">
        <f t="shared" si="64"/>
        <v>0</v>
      </c>
      <c r="AK43">
        <v>114.19</v>
      </c>
      <c r="AL43">
        <v>114.19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1</v>
      </c>
      <c r="AW43">
        <v>1</v>
      </c>
      <c r="AZ43">
        <v>1</v>
      </c>
      <c r="BA43">
        <v>1</v>
      </c>
      <c r="BB43">
        <v>1</v>
      </c>
      <c r="BC43">
        <v>9.8800000000000008</v>
      </c>
      <c r="BD43" t="s">
        <v>3</v>
      </c>
      <c r="BE43" t="s">
        <v>3</v>
      </c>
      <c r="BF43" t="s">
        <v>3</v>
      </c>
      <c r="BG43" t="s">
        <v>3</v>
      </c>
      <c r="BH43">
        <v>3</v>
      </c>
      <c r="BI43">
        <v>0</v>
      </c>
      <c r="BJ43" t="s">
        <v>3</v>
      </c>
      <c r="BM43">
        <v>333</v>
      </c>
      <c r="BN43">
        <v>0</v>
      </c>
      <c r="BO43" t="s">
        <v>3</v>
      </c>
      <c r="BP43">
        <v>0</v>
      </c>
      <c r="BQ43">
        <v>0</v>
      </c>
      <c r="BR43">
        <v>0</v>
      </c>
      <c r="BS43">
        <v>1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3</v>
      </c>
      <c r="BZ43">
        <v>112</v>
      </c>
      <c r="CA43">
        <v>70</v>
      </c>
      <c r="CB43" t="s">
        <v>3</v>
      </c>
      <c r="CE43">
        <v>0</v>
      </c>
      <c r="CF43">
        <v>0</v>
      </c>
      <c r="CG43">
        <v>0</v>
      </c>
      <c r="CM43">
        <v>0</v>
      </c>
      <c r="CN43" t="s">
        <v>3</v>
      </c>
      <c r="CO43">
        <v>0</v>
      </c>
      <c r="CP43">
        <f t="shared" si="65"/>
        <v>13538.37</v>
      </c>
      <c r="CQ43">
        <f t="shared" si="77"/>
        <v>1128.1972000000001</v>
      </c>
      <c r="CR43">
        <f t="shared" si="78"/>
        <v>0</v>
      </c>
      <c r="CS43">
        <f t="shared" si="79"/>
        <v>0</v>
      </c>
      <c r="CT43">
        <f t="shared" si="80"/>
        <v>0</v>
      </c>
      <c r="CU43">
        <f t="shared" si="66"/>
        <v>0</v>
      </c>
      <c r="CV43">
        <f t="shared" si="81"/>
        <v>0</v>
      </c>
      <c r="CW43">
        <f t="shared" si="67"/>
        <v>0</v>
      </c>
      <c r="CX43">
        <f t="shared" si="67"/>
        <v>0</v>
      </c>
      <c r="CY43">
        <f>0</f>
        <v>0</v>
      </c>
      <c r="CZ43">
        <f>0</f>
        <v>0</v>
      </c>
      <c r="DC43" t="s">
        <v>3</v>
      </c>
      <c r="DD43" t="s">
        <v>3</v>
      </c>
      <c r="DE43" t="s">
        <v>3</v>
      </c>
      <c r="DF43" t="s">
        <v>3</v>
      </c>
      <c r="DG43" t="s">
        <v>3</v>
      </c>
      <c r="DH43" t="s">
        <v>3</v>
      </c>
      <c r="DI43" t="s">
        <v>3</v>
      </c>
      <c r="DJ43" t="s">
        <v>3</v>
      </c>
      <c r="DK43" t="s">
        <v>3</v>
      </c>
      <c r="DL43" t="s">
        <v>3</v>
      </c>
      <c r="DM43" t="s">
        <v>3</v>
      </c>
      <c r="DN43">
        <v>0</v>
      </c>
      <c r="DO43">
        <v>0</v>
      </c>
      <c r="DP43">
        <v>1</v>
      </c>
      <c r="DQ43">
        <v>1</v>
      </c>
      <c r="DU43">
        <v>1010</v>
      </c>
      <c r="DV43" t="s">
        <v>55</v>
      </c>
      <c r="DW43" t="s">
        <v>55</v>
      </c>
      <c r="DX43">
        <v>1</v>
      </c>
      <c r="DZ43" t="s">
        <v>3</v>
      </c>
      <c r="EA43" t="s">
        <v>3</v>
      </c>
      <c r="EB43" t="s">
        <v>3</v>
      </c>
      <c r="EC43" t="s">
        <v>3</v>
      </c>
      <c r="EE43">
        <v>0</v>
      </c>
      <c r="EF43">
        <v>0</v>
      </c>
      <c r="EG43" t="s">
        <v>3</v>
      </c>
      <c r="EH43">
        <v>0</v>
      </c>
      <c r="EI43" t="s">
        <v>3</v>
      </c>
      <c r="EJ43">
        <v>0</v>
      </c>
      <c r="EK43">
        <v>333</v>
      </c>
      <c r="EL43" t="s">
        <v>3</v>
      </c>
      <c r="EM43" t="s">
        <v>3</v>
      </c>
      <c r="EO43" t="s">
        <v>3</v>
      </c>
      <c r="EQ43">
        <v>0</v>
      </c>
      <c r="ER43">
        <v>114.19</v>
      </c>
      <c r="ES43">
        <v>114.19</v>
      </c>
      <c r="ET43">
        <v>0</v>
      </c>
      <c r="EU43">
        <v>0</v>
      </c>
      <c r="EV43">
        <v>0</v>
      </c>
      <c r="EW43">
        <v>0</v>
      </c>
      <c r="EX43">
        <v>0</v>
      </c>
      <c r="EZ43">
        <v>5</v>
      </c>
      <c r="FC43">
        <v>1</v>
      </c>
      <c r="FD43">
        <v>18</v>
      </c>
      <c r="FF43">
        <v>1327.31</v>
      </c>
      <c r="FQ43">
        <v>0</v>
      </c>
      <c r="FR43">
        <v>0</v>
      </c>
      <c r="FS43">
        <v>0</v>
      </c>
      <c r="FX43">
        <v>112</v>
      </c>
      <c r="FY43">
        <v>70</v>
      </c>
      <c r="GA43" t="s">
        <v>68</v>
      </c>
      <c r="GD43">
        <v>0</v>
      </c>
      <c r="GF43">
        <v>-138536489</v>
      </c>
      <c r="GG43">
        <v>2</v>
      </c>
      <c r="GH43">
        <v>3</v>
      </c>
      <c r="GI43">
        <v>5</v>
      </c>
      <c r="GJ43">
        <v>0</v>
      </c>
      <c r="GK43">
        <f>ROUND(R43*(R12)/100,2)</f>
        <v>0</v>
      </c>
      <c r="GL43">
        <f t="shared" si="68"/>
        <v>0</v>
      </c>
      <c r="GM43">
        <f t="shared" si="69"/>
        <v>13538.37</v>
      </c>
      <c r="GN43">
        <f t="shared" si="70"/>
        <v>13538.37</v>
      </c>
      <c r="GO43">
        <f t="shared" si="71"/>
        <v>0</v>
      </c>
      <c r="GP43">
        <f t="shared" si="72"/>
        <v>0</v>
      </c>
      <c r="GR43">
        <v>1</v>
      </c>
      <c r="GS43">
        <v>1</v>
      </c>
      <c r="GT43">
        <v>0</v>
      </c>
      <c r="GU43" t="s">
        <v>3</v>
      </c>
      <c r="GV43">
        <f t="shared" si="73"/>
        <v>0</v>
      </c>
      <c r="GW43">
        <v>1</v>
      </c>
      <c r="GX43">
        <f t="shared" si="74"/>
        <v>0</v>
      </c>
      <c r="HA43">
        <v>0</v>
      </c>
      <c r="HB43">
        <v>0</v>
      </c>
      <c r="HC43">
        <f t="shared" si="75"/>
        <v>0</v>
      </c>
      <c r="HE43" t="s">
        <v>20</v>
      </c>
      <c r="HF43" t="s">
        <v>21</v>
      </c>
      <c r="HM43" t="s">
        <v>3</v>
      </c>
      <c r="HN43" t="s">
        <v>3</v>
      </c>
      <c r="HO43" t="s">
        <v>3</v>
      </c>
      <c r="HP43" t="s">
        <v>3</v>
      </c>
      <c r="HQ43" t="s">
        <v>3</v>
      </c>
      <c r="HS43">
        <v>0</v>
      </c>
      <c r="IK43">
        <v>0</v>
      </c>
    </row>
    <row r="44" spans="1:245" x14ac:dyDescent="0.2">
      <c r="A44">
        <v>17</v>
      </c>
      <c r="B44">
        <v>1</v>
      </c>
      <c r="C44">
        <f>ROW(SmtRes!A42)</f>
        <v>42</v>
      </c>
      <c r="D44">
        <f>ROW(EtalonRes!A31)</f>
        <v>31</v>
      </c>
      <c r="E44" t="s">
        <v>3</v>
      </c>
      <c r="F44" t="s">
        <v>69</v>
      </c>
      <c r="G44" t="s">
        <v>70</v>
      </c>
      <c r="H44" t="s">
        <v>51</v>
      </c>
      <c r="I44">
        <f>ROUND((6+6+12+6+12)/100,9)</f>
        <v>0.42</v>
      </c>
      <c r="J44">
        <v>0</v>
      </c>
      <c r="K44">
        <f>ROUND((6+6+12+6+12)/100,9)</f>
        <v>0.42</v>
      </c>
      <c r="O44">
        <f t="shared" si="49"/>
        <v>611.41999999999996</v>
      </c>
      <c r="P44">
        <f t="shared" si="50"/>
        <v>213.73</v>
      </c>
      <c r="Q44">
        <f t="shared" si="51"/>
        <v>15.78</v>
      </c>
      <c r="R44">
        <f t="shared" si="52"/>
        <v>0.57999999999999996</v>
      </c>
      <c r="S44">
        <f t="shared" si="53"/>
        <v>381.91</v>
      </c>
      <c r="T44">
        <f t="shared" si="54"/>
        <v>0</v>
      </c>
      <c r="U44">
        <f t="shared" si="55"/>
        <v>29.4</v>
      </c>
      <c r="V44">
        <f t="shared" si="56"/>
        <v>0</v>
      </c>
      <c r="W44">
        <f t="shared" si="57"/>
        <v>0</v>
      </c>
      <c r="X44">
        <f t="shared" si="58"/>
        <v>0</v>
      </c>
      <c r="Y44">
        <f t="shared" si="58"/>
        <v>0</v>
      </c>
      <c r="AA44">
        <v>-1</v>
      </c>
      <c r="AB44">
        <f t="shared" si="59"/>
        <v>1455.75</v>
      </c>
      <c r="AC44">
        <f t="shared" si="60"/>
        <v>508.87</v>
      </c>
      <c r="AD44">
        <f t="shared" si="76"/>
        <v>37.58</v>
      </c>
      <c r="AE44">
        <f t="shared" si="61"/>
        <v>1.39</v>
      </c>
      <c r="AF44">
        <f t="shared" si="61"/>
        <v>909.3</v>
      </c>
      <c r="AG44">
        <f t="shared" si="62"/>
        <v>0</v>
      </c>
      <c r="AH44">
        <f t="shared" si="63"/>
        <v>70</v>
      </c>
      <c r="AI44">
        <f t="shared" si="63"/>
        <v>0</v>
      </c>
      <c r="AJ44">
        <f t="shared" si="64"/>
        <v>0</v>
      </c>
      <c r="AK44">
        <v>1455.75</v>
      </c>
      <c r="AL44">
        <v>508.87</v>
      </c>
      <c r="AM44">
        <v>37.58</v>
      </c>
      <c r="AN44">
        <v>1.39</v>
      </c>
      <c r="AO44">
        <v>909.3</v>
      </c>
      <c r="AP44">
        <v>0</v>
      </c>
      <c r="AQ44">
        <v>70</v>
      </c>
      <c r="AR44">
        <v>0</v>
      </c>
      <c r="AS44">
        <v>0</v>
      </c>
      <c r="AT44">
        <v>0</v>
      </c>
      <c r="AU44">
        <v>0</v>
      </c>
      <c r="AV44">
        <v>1</v>
      </c>
      <c r="AW44">
        <v>1</v>
      </c>
      <c r="AZ44">
        <v>1</v>
      </c>
      <c r="BA44">
        <v>1</v>
      </c>
      <c r="BB44">
        <v>1</v>
      </c>
      <c r="BC44">
        <v>1</v>
      </c>
      <c r="BD44" t="s">
        <v>3</v>
      </c>
      <c r="BE44" t="s">
        <v>3</v>
      </c>
      <c r="BF44" t="s">
        <v>3</v>
      </c>
      <c r="BG44" t="s">
        <v>3</v>
      </c>
      <c r="BH44">
        <v>0</v>
      </c>
      <c r="BI44">
        <v>0</v>
      </c>
      <c r="BJ44" t="s">
        <v>71</v>
      </c>
      <c r="BM44">
        <v>333</v>
      </c>
      <c r="BN44">
        <v>0</v>
      </c>
      <c r="BO44" t="s">
        <v>3</v>
      </c>
      <c r="BP44">
        <v>0</v>
      </c>
      <c r="BQ44">
        <v>0</v>
      </c>
      <c r="BR44">
        <v>0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 t="s">
        <v>3</v>
      </c>
      <c r="BZ44">
        <v>0</v>
      </c>
      <c r="CA44">
        <v>0</v>
      </c>
      <c r="CB44" t="s">
        <v>3</v>
      </c>
      <c r="CE44">
        <v>0</v>
      </c>
      <c r="CF44">
        <v>0</v>
      </c>
      <c r="CG44">
        <v>0</v>
      </c>
      <c r="CM44">
        <v>0</v>
      </c>
      <c r="CN44" t="s">
        <v>3</v>
      </c>
      <c r="CO44">
        <v>0</v>
      </c>
      <c r="CP44">
        <f t="shared" si="65"/>
        <v>611.42000000000007</v>
      </c>
      <c r="CQ44">
        <f t="shared" si="77"/>
        <v>508.87</v>
      </c>
      <c r="CR44">
        <f t="shared" si="78"/>
        <v>37.58</v>
      </c>
      <c r="CS44">
        <f t="shared" si="79"/>
        <v>1.39</v>
      </c>
      <c r="CT44">
        <f t="shared" si="80"/>
        <v>909.3</v>
      </c>
      <c r="CU44">
        <f t="shared" si="66"/>
        <v>0</v>
      </c>
      <c r="CV44">
        <f t="shared" si="81"/>
        <v>70</v>
      </c>
      <c r="CW44">
        <f t="shared" si="67"/>
        <v>0</v>
      </c>
      <c r="CX44">
        <f t="shared" si="67"/>
        <v>0</v>
      </c>
      <c r="CY44">
        <f>0</f>
        <v>0</v>
      </c>
      <c r="CZ44">
        <f>0</f>
        <v>0</v>
      </c>
      <c r="DC44" t="s">
        <v>3</v>
      </c>
      <c r="DD44" t="s">
        <v>3</v>
      </c>
      <c r="DE44" t="s">
        <v>3</v>
      </c>
      <c r="DF44" t="s">
        <v>3</v>
      </c>
      <c r="DG44" t="s">
        <v>3</v>
      </c>
      <c r="DH44" t="s">
        <v>3</v>
      </c>
      <c r="DI44" t="s">
        <v>3</v>
      </c>
      <c r="DJ44" t="s">
        <v>3</v>
      </c>
      <c r="DK44" t="s">
        <v>3</v>
      </c>
      <c r="DL44" t="s">
        <v>3</v>
      </c>
      <c r="DM44" t="s">
        <v>3</v>
      </c>
      <c r="DN44">
        <v>0</v>
      </c>
      <c r="DO44">
        <v>0</v>
      </c>
      <c r="DP44">
        <v>1</v>
      </c>
      <c r="DQ44">
        <v>1</v>
      </c>
      <c r="DU44">
        <v>1010</v>
      </c>
      <c r="DV44" t="s">
        <v>51</v>
      </c>
      <c r="DW44" t="s">
        <v>51</v>
      </c>
      <c r="DX44">
        <v>100</v>
      </c>
      <c r="DZ44" t="s">
        <v>3</v>
      </c>
      <c r="EA44" t="s">
        <v>3</v>
      </c>
      <c r="EB44" t="s">
        <v>3</v>
      </c>
      <c r="EC44" t="s">
        <v>3</v>
      </c>
      <c r="EE44">
        <v>0</v>
      </c>
      <c r="EF44">
        <v>0</v>
      </c>
      <c r="EG44" t="s">
        <v>3</v>
      </c>
      <c r="EH44">
        <v>0</v>
      </c>
      <c r="EI44" t="s">
        <v>3</v>
      </c>
      <c r="EJ44">
        <v>0</v>
      </c>
      <c r="EK44">
        <v>333</v>
      </c>
      <c r="EL44" t="s">
        <v>3</v>
      </c>
      <c r="EM44" t="s">
        <v>3</v>
      </c>
      <c r="EO44" t="s">
        <v>3</v>
      </c>
      <c r="EQ44">
        <v>1024</v>
      </c>
      <c r="ER44">
        <v>1455.75</v>
      </c>
      <c r="ES44">
        <v>508.87</v>
      </c>
      <c r="ET44">
        <v>37.58</v>
      </c>
      <c r="EU44">
        <v>1.39</v>
      </c>
      <c r="EV44">
        <v>909.3</v>
      </c>
      <c r="EW44">
        <v>70</v>
      </c>
      <c r="EX44">
        <v>0</v>
      </c>
      <c r="EY44">
        <v>0</v>
      </c>
      <c r="FQ44">
        <v>0</v>
      </c>
      <c r="FR44">
        <v>0</v>
      </c>
      <c r="FS44">
        <v>0</v>
      </c>
      <c r="FX44">
        <v>0</v>
      </c>
      <c r="FY44">
        <v>0</v>
      </c>
      <c r="GA44" t="s">
        <v>3</v>
      </c>
      <c r="GD44">
        <v>1</v>
      </c>
      <c r="GF44">
        <v>484898071</v>
      </c>
      <c r="GG44">
        <v>2</v>
      </c>
      <c r="GH44">
        <v>1</v>
      </c>
      <c r="GI44">
        <v>-2</v>
      </c>
      <c r="GJ44">
        <v>0</v>
      </c>
      <c r="GK44">
        <v>0</v>
      </c>
      <c r="GL44">
        <f t="shared" si="68"/>
        <v>0</v>
      </c>
      <c r="GM44">
        <f>ROUND(O44+X44+Y44,2)+GX44</f>
        <v>611.41999999999996</v>
      </c>
      <c r="GN44">
        <f t="shared" si="70"/>
        <v>611.41999999999996</v>
      </c>
      <c r="GO44">
        <f t="shared" si="71"/>
        <v>0</v>
      </c>
      <c r="GP44">
        <f t="shared" si="72"/>
        <v>0</v>
      </c>
      <c r="GR44">
        <v>0</v>
      </c>
      <c r="GS44">
        <v>0</v>
      </c>
      <c r="GT44">
        <v>0</v>
      </c>
      <c r="GU44" t="s">
        <v>3</v>
      </c>
      <c r="GV44">
        <f t="shared" si="73"/>
        <v>0</v>
      </c>
      <c r="GW44">
        <v>1</v>
      </c>
      <c r="GX44">
        <f t="shared" si="74"/>
        <v>0</v>
      </c>
      <c r="HA44">
        <v>0</v>
      </c>
      <c r="HB44">
        <v>0</v>
      </c>
      <c r="HC44">
        <f t="shared" si="75"/>
        <v>0</v>
      </c>
      <c r="HE44" t="s">
        <v>3</v>
      </c>
      <c r="HF44" t="s">
        <v>3</v>
      </c>
      <c r="HM44" t="s">
        <v>3</v>
      </c>
      <c r="HN44" t="s">
        <v>3</v>
      </c>
      <c r="HO44" t="s">
        <v>3</v>
      </c>
      <c r="HP44" t="s">
        <v>3</v>
      </c>
      <c r="HQ44" t="s">
        <v>3</v>
      </c>
      <c r="HS44">
        <v>0</v>
      </c>
      <c r="IK44">
        <v>0</v>
      </c>
    </row>
    <row r="45" spans="1:245" x14ac:dyDescent="0.2">
      <c r="A45">
        <v>19</v>
      </c>
      <c r="B45">
        <v>1</v>
      </c>
      <c r="F45" t="s">
        <v>3</v>
      </c>
      <c r="G45" t="s">
        <v>72</v>
      </c>
      <c r="H45" t="s">
        <v>3</v>
      </c>
      <c r="AA45">
        <v>1</v>
      </c>
      <c r="IK45">
        <v>0</v>
      </c>
    </row>
    <row r="46" spans="1:245" x14ac:dyDescent="0.2">
      <c r="A46">
        <v>17</v>
      </c>
      <c r="B46">
        <v>1</v>
      </c>
      <c r="C46">
        <f>ROW(SmtRes!A49)</f>
        <v>49</v>
      </c>
      <c r="D46">
        <f>ROW(EtalonRes!A33)</f>
        <v>33</v>
      </c>
      <c r="E46" t="s">
        <v>73</v>
      </c>
      <c r="F46" t="s">
        <v>49</v>
      </c>
      <c r="G46" t="s">
        <v>50</v>
      </c>
      <c r="H46" t="s">
        <v>51</v>
      </c>
      <c r="I46">
        <f>ROUND(58/100,9)</f>
        <v>0.57999999999999996</v>
      </c>
      <c r="J46">
        <v>0</v>
      </c>
      <c r="K46">
        <f>ROUND(58/100,9)</f>
        <v>0.57999999999999996</v>
      </c>
      <c r="O46">
        <f t="shared" ref="O46:O57" si="82">ROUND(CP46,2)</f>
        <v>30970.93</v>
      </c>
      <c r="P46">
        <f t="shared" ref="P46:P57" si="83">ROUND(CQ46*I46,2)</f>
        <v>0</v>
      </c>
      <c r="Q46">
        <f t="shared" ref="Q46:Q57" si="84">ROUND(CR46*I46,2)</f>
        <v>1279.83</v>
      </c>
      <c r="R46">
        <f t="shared" ref="R46:R57" si="85">ROUND(CS46*I46,2)</f>
        <v>3.94</v>
      </c>
      <c r="S46">
        <f t="shared" ref="S46:S57" si="86">ROUND(CT46*I46,2)</f>
        <v>29691.1</v>
      </c>
      <c r="T46">
        <f t="shared" ref="T46:T57" si="87">ROUND(CU46*I46,2)</f>
        <v>0</v>
      </c>
      <c r="U46">
        <f t="shared" ref="U46:U57" si="88">CV46*I46</f>
        <v>46.69</v>
      </c>
      <c r="V46">
        <f t="shared" ref="V46:V57" si="89">CW46*I46</f>
        <v>0</v>
      </c>
      <c r="W46">
        <f t="shared" ref="W46:W57" si="90">ROUND(CX46*I46,2)</f>
        <v>0</v>
      </c>
      <c r="X46">
        <f t="shared" ref="X46:X57" si="91">ROUND(CY46,2)</f>
        <v>20783.77</v>
      </c>
      <c r="Y46">
        <f t="shared" ref="Y46:Y57" si="92">ROUND(CZ46,2)</f>
        <v>2969.11</v>
      </c>
      <c r="AA46">
        <v>64249956</v>
      </c>
      <c r="AB46">
        <f t="shared" ref="AB46:AB57" si="93">ROUND((AC46+AD46+AF46),6)</f>
        <v>53398.16</v>
      </c>
      <c r="AC46">
        <f t="shared" ref="AC46:AC57" si="94">ROUND((ES46),6)</f>
        <v>0</v>
      </c>
      <c r="AD46">
        <f>ROUND((((ET46)-(EU46))+AE46),6)</f>
        <v>2206.6</v>
      </c>
      <c r="AE46">
        <f t="shared" ref="AE46:AE57" si="95">ROUND((EU46),6)</f>
        <v>6.8</v>
      </c>
      <c r="AF46">
        <f t="shared" ref="AF46:AF57" si="96">ROUND((EV46),6)</f>
        <v>51191.56</v>
      </c>
      <c r="AG46">
        <f t="shared" ref="AG46:AG57" si="97">ROUND((AP46),6)</f>
        <v>0</v>
      </c>
      <c r="AH46">
        <f t="shared" ref="AH46:AH57" si="98">(EW46)</f>
        <v>80.5</v>
      </c>
      <c r="AI46">
        <f t="shared" ref="AI46:AI57" si="99">(EX46)</f>
        <v>0</v>
      </c>
      <c r="AJ46">
        <f t="shared" ref="AJ46:AJ57" si="100">(AS46)</f>
        <v>0</v>
      </c>
      <c r="AK46">
        <v>53398.16</v>
      </c>
      <c r="AL46">
        <v>0</v>
      </c>
      <c r="AM46">
        <v>2206.6</v>
      </c>
      <c r="AN46">
        <v>6.8</v>
      </c>
      <c r="AO46">
        <v>51191.56</v>
      </c>
      <c r="AP46">
        <v>0</v>
      </c>
      <c r="AQ46">
        <v>80.5</v>
      </c>
      <c r="AR46">
        <v>0</v>
      </c>
      <c r="AS46">
        <v>0</v>
      </c>
      <c r="AT46">
        <v>70</v>
      </c>
      <c r="AU46">
        <v>10</v>
      </c>
      <c r="AV46">
        <v>1</v>
      </c>
      <c r="AW46">
        <v>1</v>
      </c>
      <c r="AZ46">
        <v>1</v>
      </c>
      <c r="BA46">
        <v>1</v>
      </c>
      <c r="BB46">
        <v>1</v>
      </c>
      <c r="BC46">
        <v>1</v>
      </c>
      <c r="BD46" t="s">
        <v>3</v>
      </c>
      <c r="BE46" t="s">
        <v>3</v>
      </c>
      <c r="BF46" t="s">
        <v>3</v>
      </c>
      <c r="BG46" t="s">
        <v>3</v>
      </c>
      <c r="BH46">
        <v>0</v>
      </c>
      <c r="BI46">
        <v>4</v>
      </c>
      <c r="BJ46" t="s">
        <v>52</v>
      </c>
      <c r="BM46">
        <v>0</v>
      </c>
      <c r="BN46">
        <v>0</v>
      </c>
      <c r="BO46" t="s">
        <v>3</v>
      </c>
      <c r="BP46">
        <v>0</v>
      </c>
      <c r="BQ46">
        <v>1</v>
      </c>
      <c r="BR46">
        <v>0</v>
      </c>
      <c r="BS46">
        <v>1</v>
      </c>
      <c r="BT46">
        <v>1</v>
      </c>
      <c r="BU46">
        <v>1</v>
      </c>
      <c r="BV46">
        <v>1</v>
      </c>
      <c r="BW46">
        <v>1</v>
      </c>
      <c r="BX46">
        <v>1</v>
      </c>
      <c r="BY46" t="s">
        <v>3</v>
      </c>
      <c r="BZ46">
        <v>70</v>
      </c>
      <c r="CA46">
        <v>10</v>
      </c>
      <c r="CB46" t="s">
        <v>3</v>
      </c>
      <c r="CE46">
        <v>0</v>
      </c>
      <c r="CF46">
        <v>0</v>
      </c>
      <c r="CG46">
        <v>0</v>
      </c>
      <c r="CM46">
        <v>0</v>
      </c>
      <c r="CN46" t="s">
        <v>3</v>
      </c>
      <c r="CO46">
        <v>0</v>
      </c>
      <c r="CP46">
        <f t="shared" ref="CP46:CP57" si="101">(P46+Q46+S46)</f>
        <v>30970.93</v>
      </c>
      <c r="CQ46">
        <f>(AC46*BC46*AW46)</f>
        <v>0</v>
      </c>
      <c r="CR46">
        <f>((((ET46)*BB46-(EU46)*BS46)+AE46*BS46)*AV46)</f>
        <v>2206.6</v>
      </c>
      <c r="CS46">
        <f>(AE46*BS46*AV46)</f>
        <v>6.8</v>
      </c>
      <c r="CT46">
        <f>(AF46*BA46*AV46)</f>
        <v>51191.56</v>
      </c>
      <c r="CU46">
        <f t="shared" ref="CU46:CU57" si="102">AG46</f>
        <v>0</v>
      </c>
      <c r="CV46">
        <f>(AH46*AV46)</f>
        <v>80.5</v>
      </c>
      <c r="CW46">
        <f t="shared" ref="CW46:CW57" si="103">AI46</f>
        <v>0</v>
      </c>
      <c r="CX46">
        <f t="shared" ref="CX46:CX57" si="104">AJ46</f>
        <v>0</v>
      </c>
      <c r="CY46">
        <f>((S46*BZ46)/100)</f>
        <v>20783.77</v>
      </c>
      <c r="CZ46">
        <f>((S46*CA46)/100)</f>
        <v>2969.11</v>
      </c>
      <c r="DC46" t="s">
        <v>3</v>
      </c>
      <c r="DD46" t="s">
        <v>3</v>
      </c>
      <c r="DE46" t="s">
        <v>3</v>
      </c>
      <c r="DF46" t="s">
        <v>3</v>
      </c>
      <c r="DG46" t="s">
        <v>3</v>
      </c>
      <c r="DH46" t="s">
        <v>3</v>
      </c>
      <c r="DI46" t="s">
        <v>3</v>
      </c>
      <c r="DJ46" t="s">
        <v>3</v>
      </c>
      <c r="DK46" t="s">
        <v>3</v>
      </c>
      <c r="DL46" t="s">
        <v>3</v>
      </c>
      <c r="DM46" t="s">
        <v>3</v>
      </c>
      <c r="DN46">
        <v>0</v>
      </c>
      <c r="DO46">
        <v>0</v>
      </c>
      <c r="DP46">
        <v>1</v>
      </c>
      <c r="DQ46">
        <v>1</v>
      </c>
      <c r="DU46">
        <v>1010</v>
      </c>
      <c r="DV46" t="s">
        <v>51</v>
      </c>
      <c r="DW46" t="s">
        <v>51</v>
      </c>
      <c r="DX46">
        <v>100</v>
      </c>
      <c r="DZ46" t="s">
        <v>3</v>
      </c>
      <c r="EA46" t="s">
        <v>3</v>
      </c>
      <c r="EB46" t="s">
        <v>3</v>
      </c>
      <c r="EC46" t="s">
        <v>3</v>
      </c>
      <c r="EE46">
        <v>62941757</v>
      </c>
      <c r="EF46">
        <v>1</v>
      </c>
      <c r="EG46" t="s">
        <v>35</v>
      </c>
      <c r="EH46">
        <v>0</v>
      </c>
      <c r="EI46" t="s">
        <v>3</v>
      </c>
      <c r="EJ46">
        <v>4</v>
      </c>
      <c r="EK46">
        <v>0</v>
      </c>
      <c r="EL46" t="s">
        <v>36</v>
      </c>
      <c r="EM46" t="s">
        <v>37</v>
      </c>
      <c r="EO46" t="s">
        <v>3</v>
      </c>
      <c r="EQ46">
        <v>0</v>
      </c>
      <c r="ER46">
        <v>53398.16</v>
      </c>
      <c r="ES46">
        <v>0</v>
      </c>
      <c r="ET46">
        <v>2206.6</v>
      </c>
      <c r="EU46">
        <v>6.8</v>
      </c>
      <c r="EV46">
        <v>51191.56</v>
      </c>
      <c r="EW46">
        <v>80.5</v>
      </c>
      <c r="EX46">
        <v>0</v>
      </c>
      <c r="EY46">
        <v>0</v>
      </c>
      <c r="FQ46">
        <v>0</v>
      </c>
      <c r="FR46">
        <v>0</v>
      </c>
      <c r="FS46">
        <v>0</v>
      </c>
      <c r="FX46">
        <v>70</v>
      </c>
      <c r="FY46">
        <v>10</v>
      </c>
      <c r="GA46" t="s">
        <v>3</v>
      </c>
      <c r="GD46">
        <v>0</v>
      </c>
      <c r="GF46">
        <v>1158422448</v>
      </c>
      <c r="GG46">
        <v>2</v>
      </c>
      <c r="GH46">
        <v>1</v>
      </c>
      <c r="GI46">
        <v>-2</v>
      </c>
      <c r="GJ46">
        <v>0</v>
      </c>
      <c r="GK46">
        <f>ROUND(R46*(R12)/100,2)</f>
        <v>4.26</v>
      </c>
      <c r="GL46">
        <f t="shared" ref="GL46:GL57" si="105">ROUND(IF(AND(BH46=3,BI46=3,FS46&lt;&gt;0),P46,0),2)</f>
        <v>0</v>
      </c>
      <c r="GM46">
        <f t="shared" ref="GM46:GM51" si="106">ROUND(O46+X46+Y46+GK46,2)+GX46</f>
        <v>54728.07</v>
      </c>
      <c r="GN46">
        <f t="shared" ref="GN46:GN57" si="107">IF(OR(BI46=0,BI46=1),GM46-GX46,0)</f>
        <v>0</v>
      </c>
      <c r="GO46">
        <f t="shared" ref="GO46:GO57" si="108">IF(BI46=2,GM46-GX46,0)</f>
        <v>0</v>
      </c>
      <c r="GP46">
        <f t="shared" ref="GP46:GP57" si="109">IF(BI46=4,GM46-GX46,0)</f>
        <v>54728.07</v>
      </c>
      <c r="GR46">
        <v>0</v>
      </c>
      <c r="GS46">
        <v>3</v>
      </c>
      <c r="GT46">
        <v>0</v>
      </c>
      <c r="GU46" t="s">
        <v>3</v>
      </c>
      <c r="GV46">
        <f t="shared" ref="GV46:GV57" si="110">ROUND((GT46),6)</f>
        <v>0</v>
      </c>
      <c r="GW46">
        <v>1</v>
      </c>
      <c r="GX46">
        <f t="shared" ref="GX46:GX57" si="111">ROUND(HC46*I46,2)</f>
        <v>0</v>
      </c>
      <c r="HA46">
        <v>0</v>
      </c>
      <c r="HB46">
        <v>0</v>
      </c>
      <c r="HC46">
        <f t="shared" ref="HC46:HC57" si="112">GV46*GW46</f>
        <v>0</v>
      </c>
      <c r="HE46" t="s">
        <v>3</v>
      </c>
      <c r="HF46" t="s">
        <v>3</v>
      </c>
      <c r="HM46" t="s">
        <v>3</v>
      </c>
      <c r="HN46" t="s">
        <v>3</v>
      </c>
      <c r="HO46" t="s">
        <v>3</v>
      </c>
      <c r="HP46" t="s">
        <v>3</v>
      </c>
      <c r="HQ46" t="s">
        <v>3</v>
      </c>
      <c r="HS46">
        <v>0</v>
      </c>
      <c r="IK46">
        <v>0</v>
      </c>
    </row>
    <row r="47" spans="1:245" x14ac:dyDescent="0.2">
      <c r="A47">
        <v>18</v>
      </c>
      <c r="B47">
        <v>1</v>
      </c>
      <c r="C47">
        <v>45</v>
      </c>
      <c r="E47" t="s">
        <v>74</v>
      </c>
      <c r="F47" t="s">
        <v>16</v>
      </c>
      <c r="G47" t="s">
        <v>54</v>
      </c>
      <c r="H47" t="s">
        <v>55</v>
      </c>
      <c r="I47">
        <f>I46*J47</f>
        <v>6</v>
      </c>
      <c r="J47">
        <v>10.344827586206897</v>
      </c>
      <c r="K47">
        <v>10.344828</v>
      </c>
      <c r="O47">
        <f t="shared" si="82"/>
        <v>86914.559999999998</v>
      </c>
      <c r="P47">
        <f t="shared" si="83"/>
        <v>86914.559999999998</v>
      </c>
      <c r="Q47">
        <f t="shared" si="84"/>
        <v>0</v>
      </c>
      <c r="R47">
        <f t="shared" si="85"/>
        <v>0</v>
      </c>
      <c r="S47">
        <f t="shared" si="86"/>
        <v>0</v>
      </c>
      <c r="T47">
        <f t="shared" si="87"/>
        <v>0</v>
      </c>
      <c r="U47">
        <f t="shared" si="88"/>
        <v>0</v>
      </c>
      <c r="V47">
        <f t="shared" si="89"/>
        <v>0</v>
      </c>
      <c r="W47">
        <f t="shared" si="90"/>
        <v>0</v>
      </c>
      <c r="X47">
        <f t="shared" si="91"/>
        <v>0</v>
      </c>
      <c r="Y47">
        <f t="shared" si="92"/>
        <v>0</v>
      </c>
      <c r="AA47">
        <v>64249956</v>
      </c>
      <c r="AB47">
        <f t="shared" si="93"/>
        <v>1466.17</v>
      </c>
      <c r="AC47">
        <f t="shared" si="94"/>
        <v>1466.17</v>
      </c>
      <c r="AD47">
        <f t="shared" ref="AD47:AD57" si="113">ROUND((ET47),6)</f>
        <v>0</v>
      </c>
      <c r="AE47">
        <f t="shared" si="95"/>
        <v>0</v>
      </c>
      <c r="AF47">
        <f t="shared" si="96"/>
        <v>0</v>
      </c>
      <c r="AG47">
        <f t="shared" si="97"/>
        <v>0</v>
      </c>
      <c r="AH47">
        <f t="shared" si="98"/>
        <v>0</v>
      </c>
      <c r="AI47">
        <f t="shared" si="99"/>
        <v>0</v>
      </c>
      <c r="AJ47">
        <f t="shared" si="100"/>
        <v>0</v>
      </c>
      <c r="AK47">
        <v>1466.17</v>
      </c>
      <c r="AL47">
        <v>1466.17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1</v>
      </c>
      <c r="AW47">
        <v>1</v>
      </c>
      <c r="AZ47">
        <v>1</v>
      </c>
      <c r="BA47">
        <v>1</v>
      </c>
      <c r="BB47">
        <v>1</v>
      </c>
      <c r="BC47">
        <v>9.8800000000000008</v>
      </c>
      <c r="BD47" t="s">
        <v>3</v>
      </c>
      <c r="BE47" t="s">
        <v>3</v>
      </c>
      <c r="BF47" t="s">
        <v>3</v>
      </c>
      <c r="BG47" t="s">
        <v>3</v>
      </c>
      <c r="BH47">
        <v>3</v>
      </c>
      <c r="BI47">
        <v>0</v>
      </c>
      <c r="BJ47" t="s">
        <v>3</v>
      </c>
      <c r="BM47">
        <v>333</v>
      </c>
      <c r="BN47">
        <v>0</v>
      </c>
      <c r="BO47" t="s">
        <v>3</v>
      </c>
      <c r="BP47">
        <v>0</v>
      </c>
      <c r="BQ47">
        <v>0</v>
      </c>
      <c r="BR47">
        <v>0</v>
      </c>
      <c r="BS47">
        <v>1</v>
      </c>
      <c r="BT47">
        <v>1</v>
      </c>
      <c r="BU47">
        <v>1</v>
      </c>
      <c r="BV47">
        <v>1</v>
      </c>
      <c r="BW47">
        <v>1</v>
      </c>
      <c r="BX47">
        <v>1</v>
      </c>
      <c r="BY47" t="s">
        <v>3</v>
      </c>
      <c r="BZ47">
        <v>112</v>
      </c>
      <c r="CA47">
        <v>70</v>
      </c>
      <c r="CB47" t="s">
        <v>3</v>
      </c>
      <c r="CE47">
        <v>0</v>
      </c>
      <c r="CF47">
        <v>0</v>
      </c>
      <c r="CG47">
        <v>0</v>
      </c>
      <c r="CM47">
        <v>0</v>
      </c>
      <c r="CN47" t="s">
        <v>3</v>
      </c>
      <c r="CO47">
        <v>0</v>
      </c>
      <c r="CP47">
        <f t="shared" si="101"/>
        <v>86914.559999999998</v>
      </c>
      <c r="CQ47">
        <f t="shared" ref="CQ47:CQ57" si="114">AC47*BC47</f>
        <v>14485.759600000001</v>
      </c>
      <c r="CR47">
        <f t="shared" ref="CR47:CR57" si="115">AD47*BB47</f>
        <v>0</v>
      </c>
      <c r="CS47">
        <f t="shared" ref="CS47:CS57" si="116">AE47*BS47</f>
        <v>0</v>
      </c>
      <c r="CT47">
        <f t="shared" ref="CT47:CT57" si="117">AF47*BA47</f>
        <v>0</v>
      </c>
      <c r="CU47">
        <f t="shared" si="102"/>
        <v>0</v>
      </c>
      <c r="CV47">
        <f t="shared" ref="CV47:CV57" si="118">AH47</f>
        <v>0</v>
      </c>
      <c r="CW47">
        <f t="shared" si="103"/>
        <v>0</v>
      </c>
      <c r="CX47">
        <f t="shared" si="104"/>
        <v>0</v>
      </c>
      <c r="CY47">
        <f>0</f>
        <v>0</v>
      </c>
      <c r="CZ47">
        <f>0</f>
        <v>0</v>
      </c>
      <c r="DC47" t="s">
        <v>3</v>
      </c>
      <c r="DD47" t="s">
        <v>3</v>
      </c>
      <c r="DE47" t="s">
        <v>3</v>
      </c>
      <c r="DF47" t="s">
        <v>3</v>
      </c>
      <c r="DG47" t="s">
        <v>3</v>
      </c>
      <c r="DH47" t="s">
        <v>3</v>
      </c>
      <c r="DI47" t="s">
        <v>3</v>
      </c>
      <c r="DJ47" t="s">
        <v>3</v>
      </c>
      <c r="DK47" t="s">
        <v>3</v>
      </c>
      <c r="DL47" t="s">
        <v>3</v>
      </c>
      <c r="DM47" t="s">
        <v>3</v>
      </c>
      <c r="DN47">
        <v>0</v>
      </c>
      <c r="DO47">
        <v>0</v>
      </c>
      <c r="DP47">
        <v>1</v>
      </c>
      <c r="DQ47">
        <v>1</v>
      </c>
      <c r="DU47">
        <v>1010</v>
      </c>
      <c r="DV47" t="s">
        <v>55</v>
      </c>
      <c r="DW47" t="s">
        <v>55</v>
      </c>
      <c r="DX47">
        <v>1</v>
      </c>
      <c r="DZ47" t="s">
        <v>3</v>
      </c>
      <c r="EA47" t="s">
        <v>3</v>
      </c>
      <c r="EB47" t="s">
        <v>3</v>
      </c>
      <c r="EC47" t="s">
        <v>3</v>
      </c>
      <c r="EE47">
        <v>0</v>
      </c>
      <c r="EF47">
        <v>0</v>
      </c>
      <c r="EG47" t="s">
        <v>3</v>
      </c>
      <c r="EH47">
        <v>0</v>
      </c>
      <c r="EI47" t="s">
        <v>3</v>
      </c>
      <c r="EJ47">
        <v>0</v>
      </c>
      <c r="EK47">
        <v>333</v>
      </c>
      <c r="EL47" t="s">
        <v>3</v>
      </c>
      <c r="EM47" t="s">
        <v>3</v>
      </c>
      <c r="EO47" t="s">
        <v>3</v>
      </c>
      <c r="EQ47">
        <v>0</v>
      </c>
      <c r="ER47">
        <v>1466.17</v>
      </c>
      <c r="ES47">
        <v>1466.17</v>
      </c>
      <c r="ET47">
        <v>0</v>
      </c>
      <c r="EU47">
        <v>0</v>
      </c>
      <c r="EV47">
        <v>0</v>
      </c>
      <c r="EW47">
        <v>0</v>
      </c>
      <c r="EX47">
        <v>0</v>
      </c>
      <c r="EZ47">
        <v>5</v>
      </c>
      <c r="FC47">
        <v>1</v>
      </c>
      <c r="FD47">
        <v>18</v>
      </c>
      <c r="FF47">
        <v>17042.09</v>
      </c>
      <c r="FQ47">
        <v>0</v>
      </c>
      <c r="FR47">
        <v>0</v>
      </c>
      <c r="FS47">
        <v>0</v>
      </c>
      <c r="FX47">
        <v>112</v>
      </c>
      <c r="FY47">
        <v>70</v>
      </c>
      <c r="GA47" t="s">
        <v>56</v>
      </c>
      <c r="GD47">
        <v>0</v>
      </c>
      <c r="GF47">
        <v>277238542</v>
      </c>
      <c r="GG47">
        <v>2</v>
      </c>
      <c r="GH47">
        <v>3</v>
      </c>
      <c r="GI47">
        <v>5</v>
      </c>
      <c r="GJ47">
        <v>0</v>
      </c>
      <c r="GK47">
        <f>ROUND(R47*(R12)/100,2)</f>
        <v>0</v>
      </c>
      <c r="GL47">
        <f t="shared" si="105"/>
        <v>0</v>
      </c>
      <c r="GM47">
        <f t="shared" si="106"/>
        <v>86914.559999999998</v>
      </c>
      <c r="GN47">
        <f t="shared" si="107"/>
        <v>86914.559999999998</v>
      </c>
      <c r="GO47">
        <f t="shared" si="108"/>
        <v>0</v>
      </c>
      <c r="GP47">
        <f t="shared" si="109"/>
        <v>0</v>
      </c>
      <c r="GR47">
        <v>1</v>
      </c>
      <c r="GS47">
        <v>1</v>
      </c>
      <c r="GT47">
        <v>0</v>
      </c>
      <c r="GU47" t="s">
        <v>3</v>
      </c>
      <c r="GV47">
        <f t="shared" si="110"/>
        <v>0</v>
      </c>
      <c r="GW47">
        <v>1</v>
      </c>
      <c r="GX47">
        <f t="shared" si="111"/>
        <v>0</v>
      </c>
      <c r="HA47">
        <v>0</v>
      </c>
      <c r="HB47">
        <v>0</v>
      </c>
      <c r="HC47">
        <f t="shared" si="112"/>
        <v>0</v>
      </c>
      <c r="HE47" t="s">
        <v>20</v>
      </c>
      <c r="HF47" t="s">
        <v>21</v>
      </c>
      <c r="HM47" t="s">
        <v>3</v>
      </c>
      <c r="HN47" t="s">
        <v>3</v>
      </c>
      <c r="HO47" t="s">
        <v>3</v>
      </c>
      <c r="HP47" t="s">
        <v>3</v>
      </c>
      <c r="HQ47" t="s">
        <v>3</v>
      </c>
      <c r="HS47">
        <v>0</v>
      </c>
      <c r="IK47">
        <v>0</v>
      </c>
    </row>
    <row r="48" spans="1:245" x14ac:dyDescent="0.2">
      <c r="A48">
        <v>18</v>
      </c>
      <c r="B48">
        <v>1</v>
      </c>
      <c r="C48">
        <v>46</v>
      </c>
      <c r="E48" t="s">
        <v>75</v>
      </c>
      <c r="F48" t="s">
        <v>16</v>
      </c>
      <c r="G48" t="s">
        <v>58</v>
      </c>
      <c r="H48" t="s">
        <v>55</v>
      </c>
      <c r="I48">
        <f>I46*J48</f>
        <v>6</v>
      </c>
      <c r="J48">
        <v>10.344827586206897</v>
      </c>
      <c r="K48">
        <v>10.344828</v>
      </c>
      <c r="O48">
        <f t="shared" si="82"/>
        <v>40539.22</v>
      </c>
      <c r="P48">
        <f t="shared" si="83"/>
        <v>40539.22</v>
      </c>
      <c r="Q48">
        <f t="shared" si="84"/>
        <v>0</v>
      </c>
      <c r="R48">
        <f t="shared" si="85"/>
        <v>0</v>
      </c>
      <c r="S48">
        <f t="shared" si="86"/>
        <v>0</v>
      </c>
      <c r="T48">
        <f t="shared" si="87"/>
        <v>0</v>
      </c>
      <c r="U48">
        <f t="shared" si="88"/>
        <v>0</v>
      </c>
      <c r="V48">
        <f t="shared" si="89"/>
        <v>0</v>
      </c>
      <c r="W48">
        <f t="shared" si="90"/>
        <v>0</v>
      </c>
      <c r="X48">
        <f t="shared" si="91"/>
        <v>0</v>
      </c>
      <c r="Y48">
        <f t="shared" si="92"/>
        <v>0</v>
      </c>
      <c r="AA48">
        <v>64249956</v>
      </c>
      <c r="AB48">
        <f t="shared" si="93"/>
        <v>683.86</v>
      </c>
      <c r="AC48">
        <f t="shared" si="94"/>
        <v>683.86</v>
      </c>
      <c r="AD48">
        <f t="shared" si="113"/>
        <v>0</v>
      </c>
      <c r="AE48">
        <f t="shared" si="95"/>
        <v>0</v>
      </c>
      <c r="AF48">
        <f t="shared" si="96"/>
        <v>0</v>
      </c>
      <c r="AG48">
        <f t="shared" si="97"/>
        <v>0</v>
      </c>
      <c r="AH48">
        <f t="shared" si="98"/>
        <v>0</v>
      </c>
      <c r="AI48">
        <f t="shared" si="99"/>
        <v>0</v>
      </c>
      <c r="AJ48">
        <f t="shared" si="100"/>
        <v>0</v>
      </c>
      <c r="AK48">
        <v>683.86</v>
      </c>
      <c r="AL48">
        <v>683.86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1</v>
      </c>
      <c r="AW48">
        <v>1</v>
      </c>
      <c r="AZ48">
        <v>1</v>
      </c>
      <c r="BA48">
        <v>1</v>
      </c>
      <c r="BB48">
        <v>1</v>
      </c>
      <c r="BC48">
        <v>9.8800000000000008</v>
      </c>
      <c r="BD48" t="s">
        <v>3</v>
      </c>
      <c r="BE48" t="s">
        <v>3</v>
      </c>
      <c r="BF48" t="s">
        <v>3</v>
      </c>
      <c r="BG48" t="s">
        <v>3</v>
      </c>
      <c r="BH48">
        <v>3</v>
      </c>
      <c r="BI48">
        <v>0</v>
      </c>
      <c r="BJ48" t="s">
        <v>3</v>
      </c>
      <c r="BM48">
        <v>333</v>
      </c>
      <c r="BN48">
        <v>0</v>
      </c>
      <c r="BO48" t="s">
        <v>3</v>
      </c>
      <c r="BP48">
        <v>0</v>
      </c>
      <c r="BQ48">
        <v>0</v>
      </c>
      <c r="BR48">
        <v>0</v>
      </c>
      <c r="BS48">
        <v>1</v>
      </c>
      <c r="BT48">
        <v>1</v>
      </c>
      <c r="BU48">
        <v>1</v>
      </c>
      <c r="BV48">
        <v>1</v>
      </c>
      <c r="BW48">
        <v>1</v>
      </c>
      <c r="BX48">
        <v>1</v>
      </c>
      <c r="BY48" t="s">
        <v>3</v>
      </c>
      <c r="BZ48">
        <v>112</v>
      </c>
      <c r="CA48">
        <v>70</v>
      </c>
      <c r="CB48" t="s">
        <v>3</v>
      </c>
      <c r="CE48">
        <v>0</v>
      </c>
      <c r="CF48">
        <v>0</v>
      </c>
      <c r="CG48">
        <v>0</v>
      </c>
      <c r="CM48">
        <v>0</v>
      </c>
      <c r="CN48" t="s">
        <v>3</v>
      </c>
      <c r="CO48">
        <v>0</v>
      </c>
      <c r="CP48">
        <f t="shared" si="101"/>
        <v>40539.22</v>
      </c>
      <c r="CQ48">
        <f t="shared" si="114"/>
        <v>6756.5368000000008</v>
      </c>
      <c r="CR48">
        <f t="shared" si="115"/>
        <v>0</v>
      </c>
      <c r="CS48">
        <f t="shared" si="116"/>
        <v>0</v>
      </c>
      <c r="CT48">
        <f t="shared" si="117"/>
        <v>0</v>
      </c>
      <c r="CU48">
        <f t="shared" si="102"/>
        <v>0</v>
      </c>
      <c r="CV48">
        <f t="shared" si="118"/>
        <v>0</v>
      </c>
      <c r="CW48">
        <f t="shared" si="103"/>
        <v>0</v>
      </c>
      <c r="CX48">
        <f t="shared" si="104"/>
        <v>0</v>
      </c>
      <c r="CY48">
        <f>0</f>
        <v>0</v>
      </c>
      <c r="CZ48">
        <f>0</f>
        <v>0</v>
      </c>
      <c r="DC48" t="s">
        <v>3</v>
      </c>
      <c r="DD48" t="s">
        <v>3</v>
      </c>
      <c r="DE48" t="s">
        <v>3</v>
      </c>
      <c r="DF48" t="s">
        <v>3</v>
      </c>
      <c r="DG48" t="s">
        <v>3</v>
      </c>
      <c r="DH48" t="s">
        <v>3</v>
      </c>
      <c r="DI48" t="s">
        <v>3</v>
      </c>
      <c r="DJ48" t="s">
        <v>3</v>
      </c>
      <c r="DK48" t="s">
        <v>3</v>
      </c>
      <c r="DL48" t="s">
        <v>3</v>
      </c>
      <c r="DM48" t="s">
        <v>3</v>
      </c>
      <c r="DN48">
        <v>0</v>
      </c>
      <c r="DO48">
        <v>0</v>
      </c>
      <c r="DP48">
        <v>1</v>
      </c>
      <c r="DQ48">
        <v>1</v>
      </c>
      <c r="DU48">
        <v>1010</v>
      </c>
      <c r="DV48" t="s">
        <v>55</v>
      </c>
      <c r="DW48" t="s">
        <v>55</v>
      </c>
      <c r="DX48">
        <v>1</v>
      </c>
      <c r="DZ48" t="s">
        <v>3</v>
      </c>
      <c r="EA48" t="s">
        <v>3</v>
      </c>
      <c r="EB48" t="s">
        <v>3</v>
      </c>
      <c r="EC48" t="s">
        <v>3</v>
      </c>
      <c r="EE48">
        <v>0</v>
      </c>
      <c r="EF48">
        <v>0</v>
      </c>
      <c r="EG48" t="s">
        <v>3</v>
      </c>
      <c r="EH48">
        <v>0</v>
      </c>
      <c r="EI48" t="s">
        <v>3</v>
      </c>
      <c r="EJ48">
        <v>0</v>
      </c>
      <c r="EK48">
        <v>333</v>
      </c>
      <c r="EL48" t="s">
        <v>3</v>
      </c>
      <c r="EM48" t="s">
        <v>3</v>
      </c>
      <c r="EO48" t="s">
        <v>3</v>
      </c>
      <c r="EQ48">
        <v>0</v>
      </c>
      <c r="ER48">
        <v>683.86</v>
      </c>
      <c r="ES48">
        <v>683.86</v>
      </c>
      <c r="ET48">
        <v>0</v>
      </c>
      <c r="EU48">
        <v>0</v>
      </c>
      <c r="EV48">
        <v>0</v>
      </c>
      <c r="EW48">
        <v>0</v>
      </c>
      <c r="EX48">
        <v>0</v>
      </c>
      <c r="EZ48">
        <v>5</v>
      </c>
      <c r="FC48">
        <v>1</v>
      </c>
      <c r="FD48">
        <v>18</v>
      </c>
      <c r="FF48">
        <v>7948.85</v>
      </c>
      <c r="FQ48">
        <v>0</v>
      </c>
      <c r="FR48">
        <v>0</v>
      </c>
      <c r="FS48">
        <v>0</v>
      </c>
      <c r="FX48">
        <v>112</v>
      </c>
      <c r="FY48">
        <v>70</v>
      </c>
      <c r="GA48" t="s">
        <v>59</v>
      </c>
      <c r="GD48">
        <v>0</v>
      </c>
      <c r="GF48">
        <v>-1269339310</v>
      </c>
      <c r="GG48">
        <v>2</v>
      </c>
      <c r="GH48">
        <v>3</v>
      </c>
      <c r="GI48">
        <v>5</v>
      </c>
      <c r="GJ48">
        <v>0</v>
      </c>
      <c r="GK48">
        <f>ROUND(R48*(R12)/100,2)</f>
        <v>0</v>
      </c>
      <c r="GL48">
        <f t="shared" si="105"/>
        <v>0</v>
      </c>
      <c r="GM48">
        <f t="shared" si="106"/>
        <v>40539.22</v>
      </c>
      <c r="GN48">
        <f t="shared" si="107"/>
        <v>40539.22</v>
      </c>
      <c r="GO48">
        <f t="shared" si="108"/>
        <v>0</v>
      </c>
      <c r="GP48">
        <f t="shared" si="109"/>
        <v>0</v>
      </c>
      <c r="GR48">
        <v>1</v>
      </c>
      <c r="GS48">
        <v>1</v>
      </c>
      <c r="GT48">
        <v>0</v>
      </c>
      <c r="GU48" t="s">
        <v>3</v>
      </c>
      <c r="GV48">
        <f t="shared" si="110"/>
        <v>0</v>
      </c>
      <c r="GW48">
        <v>1</v>
      </c>
      <c r="GX48">
        <f t="shared" si="111"/>
        <v>0</v>
      </c>
      <c r="HA48">
        <v>0</v>
      </c>
      <c r="HB48">
        <v>0</v>
      </c>
      <c r="HC48">
        <f t="shared" si="112"/>
        <v>0</v>
      </c>
      <c r="HE48" t="s">
        <v>20</v>
      </c>
      <c r="HF48" t="s">
        <v>21</v>
      </c>
      <c r="HM48" t="s">
        <v>3</v>
      </c>
      <c r="HN48" t="s">
        <v>3</v>
      </c>
      <c r="HO48" t="s">
        <v>3</v>
      </c>
      <c r="HP48" t="s">
        <v>3</v>
      </c>
      <c r="HQ48" t="s">
        <v>3</v>
      </c>
      <c r="HS48">
        <v>0</v>
      </c>
      <c r="IK48">
        <v>0</v>
      </c>
    </row>
    <row r="49" spans="1:245" x14ac:dyDescent="0.2">
      <c r="A49">
        <v>18</v>
      </c>
      <c r="B49">
        <v>1</v>
      </c>
      <c r="C49">
        <v>47</v>
      </c>
      <c r="E49" t="s">
        <v>76</v>
      </c>
      <c r="F49" t="s">
        <v>16</v>
      </c>
      <c r="G49" t="s">
        <v>61</v>
      </c>
      <c r="H49" t="s">
        <v>55</v>
      </c>
      <c r="I49">
        <f>I46*J49</f>
        <v>16</v>
      </c>
      <c r="J49">
        <v>27.586206896551726</v>
      </c>
      <c r="K49">
        <v>27.586207000000002</v>
      </c>
      <c r="O49">
        <f t="shared" si="82"/>
        <v>31094.34</v>
      </c>
      <c r="P49">
        <f t="shared" si="83"/>
        <v>31094.34</v>
      </c>
      <c r="Q49">
        <f t="shared" si="84"/>
        <v>0</v>
      </c>
      <c r="R49">
        <f t="shared" si="85"/>
        <v>0</v>
      </c>
      <c r="S49">
        <f t="shared" si="86"/>
        <v>0</v>
      </c>
      <c r="T49">
        <f t="shared" si="87"/>
        <v>0</v>
      </c>
      <c r="U49">
        <f t="shared" si="88"/>
        <v>0</v>
      </c>
      <c r="V49">
        <f t="shared" si="89"/>
        <v>0</v>
      </c>
      <c r="W49">
        <f t="shared" si="90"/>
        <v>0</v>
      </c>
      <c r="X49">
        <f t="shared" si="91"/>
        <v>0</v>
      </c>
      <c r="Y49">
        <f t="shared" si="92"/>
        <v>0</v>
      </c>
      <c r="AA49">
        <v>64249956</v>
      </c>
      <c r="AB49">
        <f t="shared" si="93"/>
        <v>196.7</v>
      </c>
      <c r="AC49">
        <f t="shared" si="94"/>
        <v>196.7</v>
      </c>
      <c r="AD49">
        <f t="shared" si="113"/>
        <v>0</v>
      </c>
      <c r="AE49">
        <f t="shared" si="95"/>
        <v>0</v>
      </c>
      <c r="AF49">
        <f t="shared" si="96"/>
        <v>0</v>
      </c>
      <c r="AG49">
        <f t="shared" si="97"/>
        <v>0</v>
      </c>
      <c r="AH49">
        <f t="shared" si="98"/>
        <v>0</v>
      </c>
      <c r="AI49">
        <f t="shared" si="99"/>
        <v>0</v>
      </c>
      <c r="AJ49">
        <f t="shared" si="100"/>
        <v>0</v>
      </c>
      <c r="AK49">
        <v>196.70000000000002</v>
      </c>
      <c r="AL49">
        <v>196.70000000000002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1</v>
      </c>
      <c r="AW49">
        <v>1</v>
      </c>
      <c r="AZ49">
        <v>1</v>
      </c>
      <c r="BA49">
        <v>1</v>
      </c>
      <c r="BB49">
        <v>1</v>
      </c>
      <c r="BC49">
        <v>9.8800000000000008</v>
      </c>
      <c r="BD49" t="s">
        <v>3</v>
      </c>
      <c r="BE49" t="s">
        <v>3</v>
      </c>
      <c r="BF49" t="s">
        <v>3</v>
      </c>
      <c r="BG49" t="s">
        <v>3</v>
      </c>
      <c r="BH49">
        <v>3</v>
      </c>
      <c r="BI49">
        <v>0</v>
      </c>
      <c r="BJ49" t="s">
        <v>3</v>
      </c>
      <c r="BM49">
        <v>333</v>
      </c>
      <c r="BN49">
        <v>0</v>
      </c>
      <c r="BO49" t="s">
        <v>3</v>
      </c>
      <c r="BP49">
        <v>0</v>
      </c>
      <c r="BQ49">
        <v>0</v>
      </c>
      <c r="BR49">
        <v>0</v>
      </c>
      <c r="BS49">
        <v>1</v>
      </c>
      <c r="BT49">
        <v>1</v>
      </c>
      <c r="BU49">
        <v>1</v>
      </c>
      <c r="BV49">
        <v>1</v>
      </c>
      <c r="BW49">
        <v>1</v>
      </c>
      <c r="BX49">
        <v>1</v>
      </c>
      <c r="BY49" t="s">
        <v>3</v>
      </c>
      <c r="BZ49">
        <v>112</v>
      </c>
      <c r="CA49">
        <v>70</v>
      </c>
      <c r="CB49" t="s">
        <v>3</v>
      </c>
      <c r="CE49">
        <v>0</v>
      </c>
      <c r="CF49">
        <v>0</v>
      </c>
      <c r="CG49">
        <v>0</v>
      </c>
      <c r="CM49">
        <v>0</v>
      </c>
      <c r="CN49" t="s">
        <v>3</v>
      </c>
      <c r="CO49">
        <v>0</v>
      </c>
      <c r="CP49">
        <f t="shared" si="101"/>
        <v>31094.34</v>
      </c>
      <c r="CQ49">
        <f t="shared" si="114"/>
        <v>1943.396</v>
      </c>
      <c r="CR49">
        <f t="shared" si="115"/>
        <v>0</v>
      </c>
      <c r="CS49">
        <f t="shared" si="116"/>
        <v>0</v>
      </c>
      <c r="CT49">
        <f t="shared" si="117"/>
        <v>0</v>
      </c>
      <c r="CU49">
        <f t="shared" si="102"/>
        <v>0</v>
      </c>
      <c r="CV49">
        <f t="shared" si="118"/>
        <v>0</v>
      </c>
      <c r="CW49">
        <f t="shared" si="103"/>
        <v>0</v>
      </c>
      <c r="CX49">
        <f t="shared" si="104"/>
        <v>0</v>
      </c>
      <c r="CY49">
        <f>0</f>
        <v>0</v>
      </c>
      <c r="CZ49">
        <f>0</f>
        <v>0</v>
      </c>
      <c r="DC49" t="s">
        <v>3</v>
      </c>
      <c r="DD49" t="s">
        <v>3</v>
      </c>
      <c r="DE49" t="s">
        <v>3</v>
      </c>
      <c r="DF49" t="s">
        <v>3</v>
      </c>
      <c r="DG49" t="s">
        <v>3</v>
      </c>
      <c r="DH49" t="s">
        <v>3</v>
      </c>
      <c r="DI49" t="s">
        <v>3</v>
      </c>
      <c r="DJ49" t="s">
        <v>3</v>
      </c>
      <c r="DK49" t="s">
        <v>3</v>
      </c>
      <c r="DL49" t="s">
        <v>3</v>
      </c>
      <c r="DM49" t="s">
        <v>3</v>
      </c>
      <c r="DN49">
        <v>0</v>
      </c>
      <c r="DO49">
        <v>0</v>
      </c>
      <c r="DP49">
        <v>1</v>
      </c>
      <c r="DQ49">
        <v>1</v>
      </c>
      <c r="DU49">
        <v>1010</v>
      </c>
      <c r="DV49" t="s">
        <v>55</v>
      </c>
      <c r="DW49" t="s">
        <v>55</v>
      </c>
      <c r="DX49">
        <v>1</v>
      </c>
      <c r="DZ49" t="s">
        <v>3</v>
      </c>
      <c r="EA49" t="s">
        <v>3</v>
      </c>
      <c r="EB49" t="s">
        <v>3</v>
      </c>
      <c r="EC49" t="s">
        <v>3</v>
      </c>
      <c r="EE49">
        <v>0</v>
      </c>
      <c r="EF49">
        <v>0</v>
      </c>
      <c r="EG49" t="s">
        <v>3</v>
      </c>
      <c r="EH49">
        <v>0</v>
      </c>
      <c r="EI49" t="s">
        <v>3</v>
      </c>
      <c r="EJ49">
        <v>0</v>
      </c>
      <c r="EK49">
        <v>333</v>
      </c>
      <c r="EL49" t="s">
        <v>3</v>
      </c>
      <c r="EM49" t="s">
        <v>3</v>
      </c>
      <c r="EO49" t="s">
        <v>3</v>
      </c>
      <c r="EQ49">
        <v>0</v>
      </c>
      <c r="ER49">
        <v>196.70000000000002</v>
      </c>
      <c r="ES49">
        <v>196.70000000000002</v>
      </c>
      <c r="ET49">
        <v>0</v>
      </c>
      <c r="EU49">
        <v>0</v>
      </c>
      <c r="EV49">
        <v>0</v>
      </c>
      <c r="EW49">
        <v>0</v>
      </c>
      <c r="EX49">
        <v>0</v>
      </c>
      <c r="EZ49">
        <v>5</v>
      </c>
      <c r="FC49">
        <v>1</v>
      </c>
      <c r="FD49">
        <v>18</v>
      </c>
      <c r="FF49">
        <v>2286.2800000000002</v>
      </c>
      <c r="FQ49">
        <v>0</v>
      </c>
      <c r="FR49">
        <v>0</v>
      </c>
      <c r="FS49">
        <v>0</v>
      </c>
      <c r="FX49">
        <v>112</v>
      </c>
      <c r="FY49">
        <v>70</v>
      </c>
      <c r="GA49" t="s">
        <v>62</v>
      </c>
      <c r="GD49">
        <v>0</v>
      </c>
      <c r="GF49">
        <v>1154660637</v>
      </c>
      <c r="GG49">
        <v>2</v>
      </c>
      <c r="GH49">
        <v>3</v>
      </c>
      <c r="GI49">
        <v>5</v>
      </c>
      <c r="GJ49">
        <v>0</v>
      </c>
      <c r="GK49">
        <f>ROUND(R49*(R12)/100,2)</f>
        <v>0</v>
      </c>
      <c r="GL49">
        <f t="shared" si="105"/>
        <v>0</v>
      </c>
      <c r="GM49">
        <f t="shared" si="106"/>
        <v>31094.34</v>
      </c>
      <c r="GN49">
        <f t="shared" si="107"/>
        <v>31094.34</v>
      </c>
      <c r="GO49">
        <f t="shared" si="108"/>
        <v>0</v>
      </c>
      <c r="GP49">
        <f t="shared" si="109"/>
        <v>0</v>
      </c>
      <c r="GR49">
        <v>1</v>
      </c>
      <c r="GS49">
        <v>1</v>
      </c>
      <c r="GT49">
        <v>0</v>
      </c>
      <c r="GU49" t="s">
        <v>3</v>
      </c>
      <c r="GV49">
        <f t="shared" si="110"/>
        <v>0</v>
      </c>
      <c r="GW49">
        <v>1</v>
      </c>
      <c r="GX49">
        <f t="shared" si="111"/>
        <v>0</v>
      </c>
      <c r="HA49">
        <v>0</v>
      </c>
      <c r="HB49">
        <v>0</v>
      </c>
      <c r="HC49">
        <f t="shared" si="112"/>
        <v>0</v>
      </c>
      <c r="HE49" t="s">
        <v>20</v>
      </c>
      <c r="HF49" t="s">
        <v>21</v>
      </c>
      <c r="HM49" t="s">
        <v>3</v>
      </c>
      <c r="HN49" t="s">
        <v>3</v>
      </c>
      <c r="HO49" t="s">
        <v>3</v>
      </c>
      <c r="HP49" t="s">
        <v>3</v>
      </c>
      <c r="HQ49" t="s">
        <v>3</v>
      </c>
      <c r="HS49">
        <v>0</v>
      </c>
      <c r="IK49">
        <v>0</v>
      </c>
    </row>
    <row r="50" spans="1:245" x14ac:dyDescent="0.2">
      <c r="A50">
        <v>18</v>
      </c>
      <c r="B50">
        <v>1</v>
      </c>
      <c r="C50">
        <v>48</v>
      </c>
      <c r="E50" t="s">
        <v>77</v>
      </c>
      <c r="F50" t="s">
        <v>16</v>
      </c>
      <c r="G50" t="s">
        <v>64</v>
      </c>
      <c r="H50" t="s">
        <v>55</v>
      </c>
      <c r="I50">
        <f>I46*J50</f>
        <v>10</v>
      </c>
      <c r="J50">
        <v>17.241379310344829</v>
      </c>
      <c r="K50">
        <v>17.241378999999998</v>
      </c>
      <c r="O50">
        <f t="shared" si="82"/>
        <v>11755.22</v>
      </c>
      <c r="P50">
        <f t="shared" si="83"/>
        <v>11755.22</v>
      </c>
      <c r="Q50">
        <f t="shared" si="84"/>
        <v>0</v>
      </c>
      <c r="R50">
        <f t="shared" si="85"/>
        <v>0</v>
      </c>
      <c r="S50">
        <f t="shared" si="86"/>
        <v>0</v>
      </c>
      <c r="T50">
        <f t="shared" si="87"/>
        <v>0</v>
      </c>
      <c r="U50">
        <f t="shared" si="88"/>
        <v>0</v>
      </c>
      <c r="V50">
        <f t="shared" si="89"/>
        <v>0</v>
      </c>
      <c r="W50">
        <f t="shared" si="90"/>
        <v>0</v>
      </c>
      <c r="X50">
        <f t="shared" si="91"/>
        <v>0</v>
      </c>
      <c r="Y50">
        <f t="shared" si="92"/>
        <v>0</v>
      </c>
      <c r="AA50">
        <v>64249956</v>
      </c>
      <c r="AB50">
        <f t="shared" si="93"/>
        <v>118.98</v>
      </c>
      <c r="AC50">
        <f t="shared" si="94"/>
        <v>118.98</v>
      </c>
      <c r="AD50">
        <f t="shared" si="113"/>
        <v>0</v>
      </c>
      <c r="AE50">
        <f t="shared" si="95"/>
        <v>0</v>
      </c>
      <c r="AF50">
        <f t="shared" si="96"/>
        <v>0</v>
      </c>
      <c r="AG50">
        <f t="shared" si="97"/>
        <v>0</v>
      </c>
      <c r="AH50">
        <f t="shared" si="98"/>
        <v>0</v>
      </c>
      <c r="AI50">
        <f t="shared" si="99"/>
        <v>0</v>
      </c>
      <c r="AJ50">
        <f t="shared" si="100"/>
        <v>0</v>
      </c>
      <c r="AK50">
        <v>118.98</v>
      </c>
      <c r="AL50">
        <v>118.98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1</v>
      </c>
      <c r="AW50">
        <v>1</v>
      </c>
      <c r="AZ50">
        <v>1</v>
      </c>
      <c r="BA50">
        <v>1</v>
      </c>
      <c r="BB50">
        <v>1</v>
      </c>
      <c r="BC50">
        <v>9.8800000000000008</v>
      </c>
      <c r="BD50" t="s">
        <v>3</v>
      </c>
      <c r="BE50" t="s">
        <v>3</v>
      </c>
      <c r="BF50" t="s">
        <v>3</v>
      </c>
      <c r="BG50" t="s">
        <v>3</v>
      </c>
      <c r="BH50">
        <v>3</v>
      </c>
      <c r="BI50">
        <v>0</v>
      </c>
      <c r="BJ50" t="s">
        <v>3</v>
      </c>
      <c r="BM50">
        <v>333</v>
      </c>
      <c r="BN50">
        <v>0</v>
      </c>
      <c r="BO50" t="s">
        <v>3</v>
      </c>
      <c r="BP50">
        <v>0</v>
      </c>
      <c r="BQ50">
        <v>0</v>
      </c>
      <c r="BR50">
        <v>0</v>
      </c>
      <c r="BS50">
        <v>1</v>
      </c>
      <c r="BT50">
        <v>1</v>
      </c>
      <c r="BU50">
        <v>1</v>
      </c>
      <c r="BV50">
        <v>1</v>
      </c>
      <c r="BW50">
        <v>1</v>
      </c>
      <c r="BX50">
        <v>1</v>
      </c>
      <c r="BY50" t="s">
        <v>3</v>
      </c>
      <c r="BZ50">
        <v>112</v>
      </c>
      <c r="CA50">
        <v>70</v>
      </c>
      <c r="CB50" t="s">
        <v>3</v>
      </c>
      <c r="CE50">
        <v>0</v>
      </c>
      <c r="CF50">
        <v>0</v>
      </c>
      <c r="CG50">
        <v>0</v>
      </c>
      <c r="CM50">
        <v>0</v>
      </c>
      <c r="CN50" t="s">
        <v>3</v>
      </c>
      <c r="CO50">
        <v>0</v>
      </c>
      <c r="CP50">
        <f t="shared" si="101"/>
        <v>11755.22</v>
      </c>
      <c r="CQ50">
        <f t="shared" si="114"/>
        <v>1175.5224000000001</v>
      </c>
      <c r="CR50">
        <f t="shared" si="115"/>
        <v>0</v>
      </c>
      <c r="CS50">
        <f t="shared" si="116"/>
        <v>0</v>
      </c>
      <c r="CT50">
        <f t="shared" si="117"/>
        <v>0</v>
      </c>
      <c r="CU50">
        <f t="shared" si="102"/>
        <v>0</v>
      </c>
      <c r="CV50">
        <f t="shared" si="118"/>
        <v>0</v>
      </c>
      <c r="CW50">
        <f t="shared" si="103"/>
        <v>0</v>
      </c>
      <c r="CX50">
        <f t="shared" si="104"/>
        <v>0</v>
      </c>
      <c r="CY50">
        <f>0</f>
        <v>0</v>
      </c>
      <c r="CZ50">
        <f>0</f>
        <v>0</v>
      </c>
      <c r="DC50" t="s">
        <v>3</v>
      </c>
      <c r="DD50" t="s">
        <v>3</v>
      </c>
      <c r="DE50" t="s">
        <v>3</v>
      </c>
      <c r="DF50" t="s">
        <v>3</v>
      </c>
      <c r="DG50" t="s">
        <v>3</v>
      </c>
      <c r="DH50" t="s">
        <v>3</v>
      </c>
      <c r="DI50" t="s">
        <v>3</v>
      </c>
      <c r="DJ50" t="s">
        <v>3</v>
      </c>
      <c r="DK50" t="s">
        <v>3</v>
      </c>
      <c r="DL50" t="s">
        <v>3</v>
      </c>
      <c r="DM50" t="s">
        <v>3</v>
      </c>
      <c r="DN50">
        <v>0</v>
      </c>
      <c r="DO50">
        <v>0</v>
      </c>
      <c r="DP50">
        <v>1</v>
      </c>
      <c r="DQ50">
        <v>1</v>
      </c>
      <c r="DU50">
        <v>1010</v>
      </c>
      <c r="DV50" t="s">
        <v>55</v>
      </c>
      <c r="DW50" t="s">
        <v>55</v>
      </c>
      <c r="DX50">
        <v>1</v>
      </c>
      <c r="DZ50" t="s">
        <v>3</v>
      </c>
      <c r="EA50" t="s">
        <v>3</v>
      </c>
      <c r="EB50" t="s">
        <v>3</v>
      </c>
      <c r="EC50" t="s">
        <v>3</v>
      </c>
      <c r="EE50">
        <v>0</v>
      </c>
      <c r="EF50">
        <v>0</v>
      </c>
      <c r="EG50" t="s">
        <v>3</v>
      </c>
      <c r="EH50">
        <v>0</v>
      </c>
      <c r="EI50" t="s">
        <v>3</v>
      </c>
      <c r="EJ50">
        <v>0</v>
      </c>
      <c r="EK50">
        <v>333</v>
      </c>
      <c r="EL50" t="s">
        <v>3</v>
      </c>
      <c r="EM50" t="s">
        <v>3</v>
      </c>
      <c r="EO50" t="s">
        <v>3</v>
      </c>
      <c r="EQ50">
        <v>0</v>
      </c>
      <c r="ER50">
        <v>118.98</v>
      </c>
      <c r="ES50">
        <v>118.98</v>
      </c>
      <c r="ET50">
        <v>0</v>
      </c>
      <c r="EU50">
        <v>0</v>
      </c>
      <c r="EV50">
        <v>0</v>
      </c>
      <c r="EW50">
        <v>0</v>
      </c>
      <c r="EX50">
        <v>0</v>
      </c>
      <c r="EZ50">
        <v>5</v>
      </c>
      <c r="FC50">
        <v>1</v>
      </c>
      <c r="FD50">
        <v>18</v>
      </c>
      <c r="FF50">
        <v>1383.02</v>
      </c>
      <c r="FQ50">
        <v>0</v>
      </c>
      <c r="FR50">
        <v>0</v>
      </c>
      <c r="FS50">
        <v>0</v>
      </c>
      <c r="FX50">
        <v>112</v>
      </c>
      <c r="FY50">
        <v>70</v>
      </c>
      <c r="GA50" t="s">
        <v>65</v>
      </c>
      <c r="GD50">
        <v>0</v>
      </c>
      <c r="GF50">
        <v>158177034</v>
      </c>
      <c r="GG50">
        <v>2</v>
      </c>
      <c r="GH50">
        <v>3</v>
      </c>
      <c r="GI50">
        <v>5</v>
      </c>
      <c r="GJ50">
        <v>0</v>
      </c>
      <c r="GK50">
        <f>ROUND(R50*(R12)/100,2)</f>
        <v>0</v>
      </c>
      <c r="GL50">
        <f t="shared" si="105"/>
        <v>0</v>
      </c>
      <c r="GM50">
        <f t="shared" si="106"/>
        <v>11755.22</v>
      </c>
      <c r="GN50">
        <f t="shared" si="107"/>
        <v>11755.22</v>
      </c>
      <c r="GO50">
        <f t="shared" si="108"/>
        <v>0</v>
      </c>
      <c r="GP50">
        <f t="shared" si="109"/>
        <v>0</v>
      </c>
      <c r="GR50">
        <v>1</v>
      </c>
      <c r="GS50">
        <v>1</v>
      </c>
      <c r="GT50">
        <v>0</v>
      </c>
      <c r="GU50" t="s">
        <v>3</v>
      </c>
      <c r="GV50">
        <f t="shared" si="110"/>
        <v>0</v>
      </c>
      <c r="GW50">
        <v>1</v>
      </c>
      <c r="GX50">
        <f t="shared" si="111"/>
        <v>0</v>
      </c>
      <c r="HA50">
        <v>0</v>
      </c>
      <c r="HB50">
        <v>0</v>
      </c>
      <c r="HC50">
        <f t="shared" si="112"/>
        <v>0</v>
      </c>
      <c r="HE50" t="s">
        <v>20</v>
      </c>
      <c r="HF50" t="s">
        <v>21</v>
      </c>
      <c r="HM50" t="s">
        <v>3</v>
      </c>
      <c r="HN50" t="s">
        <v>3</v>
      </c>
      <c r="HO50" t="s">
        <v>3</v>
      </c>
      <c r="HP50" t="s">
        <v>3</v>
      </c>
      <c r="HQ50" t="s">
        <v>3</v>
      </c>
      <c r="HS50">
        <v>0</v>
      </c>
      <c r="IK50">
        <v>0</v>
      </c>
    </row>
    <row r="51" spans="1:245" x14ac:dyDescent="0.2">
      <c r="A51">
        <v>18</v>
      </c>
      <c r="B51">
        <v>1</v>
      </c>
      <c r="C51">
        <v>49</v>
      </c>
      <c r="E51" t="s">
        <v>78</v>
      </c>
      <c r="F51" t="s">
        <v>16</v>
      </c>
      <c r="G51" t="s">
        <v>67</v>
      </c>
      <c r="H51" t="s">
        <v>55</v>
      </c>
      <c r="I51">
        <f>I46*J51</f>
        <v>20</v>
      </c>
      <c r="J51">
        <v>34.482758620689658</v>
      </c>
      <c r="K51">
        <v>34.482759000000001</v>
      </c>
      <c r="O51">
        <f t="shared" si="82"/>
        <v>22563.94</v>
      </c>
      <c r="P51">
        <f t="shared" si="83"/>
        <v>22563.94</v>
      </c>
      <c r="Q51">
        <f t="shared" si="84"/>
        <v>0</v>
      </c>
      <c r="R51">
        <f t="shared" si="85"/>
        <v>0</v>
      </c>
      <c r="S51">
        <f t="shared" si="86"/>
        <v>0</v>
      </c>
      <c r="T51">
        <f t="shared" si="87"/>
        <v>0</v>
      </c>
      <c r="U51">
        <f t="shared" si="88"/>
        <v>0</v>
      </c>
      <c r="V51">
        <f t="shared" si="89"/>
        <v>0</v>
      </c>
      <c r="W51">
        <f t="shared" si="90"/>
        <v>0</v>
      </c>
      <c r="X51">
        <f t="shared" si="91"/>
        <v>0</v>
      </c>
      <c r="Y51">
        <f t="shared" si="92"/>
        <v>0</v>
      </c>
      <c r="AA51">
        <v>64249956</v>
      </c>
      <c r="AB51">
        <f t="shared" si="93"/>
        <v>114.19</v>
      </c>
      <c r="AC51">
        <f t="shared" si="94"/>
        <v>114.19</v>
      </c>
      <c r="AD51">
        <f t="shared" si="113"/>
        <v>0</v>
      </c>
      <c r="AE51">
        <f t="shared" si="95"/>
        <v>0</v>
      </c>
      <c r="AF51">
        <f t="shared" si="96"/>
        <v>0</v>
      </c>
      <c r="AG51">
        <f t="shared" si="97"/>
        <v>0</v>
      </c>
      <c r="AH51">
        <f t="shared" si="98"/>
        <v>0</v>
      </c>
      <c r="AI51">
        <f t="shared" si="99"/>
        <v>0</v>
      </c>
      <c r="AJ51">
        <f t="shared" si="100"/>
        <v>0</v>
      </c>
      <c r="AK51">
        <v>114.19</v>
      </c>
      <c r="AL51">
        <v>114.19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1</v>
      </c>
      <c r="AW51">
        <v>1</v>
      </c>
      <c r="AZ51">
        <v>1</v>
      </c>
      <c r="BA51">
        <v>1</v>
      </c>
      <c r="BB51">
        <v>1</v>
      </c>
      <c r="BC51">
        <v>9.8800000000000008</v>
      </c>
      <c r="BD51" t="s">
        <v>3</v>
      </c>
      <c r="BE51" t="s">
        <v>3</v>
      </c>
      <c r="BF51" t="s">
        <v>3</v>
      </c>
      <c r="BG51" t="s">
        <v>3</v>
      </c>
      <c r="BH51">
        <v>3</v>
      </c>
      <c r="BI51">
        <v>0</v>
      </c>
      <c r="BJ51" t="s">
        <v>3</v>
      </c>
      <c r="BM51">
        <v>333</v>
      </c>
      <c r="BN51">
        <v>0</v>
      </c>
      <c r="BO51" t="s">
        <v>3</v>
      </c>
      <c r="BP51">
        <v>0</v>
      </c>
      <c r="BQ51">
        <v>0</v>
      </c>
      <c r="BR51">
        <v>0</v>
      </c>
      <c r="BS51">
        <v>1</v>
      </c>
      <c r="BT51">
        <v>1</v>
      </c>
      <c r="BU51">
        <v>1</v>
      </c>
      <c r="BV51">
        <v>1</v>
      </c>
      <c r="BW51">
        <v>1</v>
      </c>
      <c r="BX51">
        <v>1</v>
      </c>
      <c r="BY51" t="s">
        <v>3</v>
      </c>
      <c r="BZ51">
        <v>112</v>
      </c>
      <c r="CA51">
        <v>70</v>
      </c>
      <c r="CB51" t="s">
        <v>3</v>
      </c>
      <c r="CE51">
        <v>0</v>
      </c>
      <c r="CF51">
        <v>0</v>
      </c>
      <c r="CG51">
        <v>0</v>
      </c>
      <c r="CM51">
        <v>0</v>
      </c>
      <c r="CN51" t="s">
        <v>3</v>
      </c>
      <c r="CO51">
        <v>0</v>
      </c>
      <c r="CP51">
        <f t="shared" si="101"/>
        <v>22563.94</v>
      </c>
      <c r="CQ51">
        <f t="shared" si="114"/>
        <v>1128.1972000000001</v>
      </c>
      <c r="CR51">
        <f t="shared" si="115"/>
        <v>0</v>
      </c>
      <c r="CS51">
        <f t="shared" si="116"/>
        <v>0</v>
      </c>
      <c r="CT51">
        <f t="shared" si="117"/>
        <v>0</v>
      </c>
      <c r="CU51">
        <f t="shared" si="102"/>
        <v>0</v>
      </c>
      <c r="CV51">
        <f t="shared" si="118"/>
        <v>0</v>
      </c>
      <c r="CW51">
        <f t="shared" si="103"/>
        <v>0</v>
      </c>
      <c r="CX51">
        <f t="shared" si="104"/>
        <v>0</v>
      </c>
      <c r="CY51">
        <f>0</f>
        <v>0</v>
      </c>
      <c r="CZ51">
        <f>0</f>
        <v>0</v>
      </c>
      <c r="DC51" t="s">
        <v>3</v>
      </c>
      <c r="DD51" t="s">
        <v>3</v>
      </c>
      <c r="DE51" t="s">
        <v>3</v>
      </c>
      <c r="DF51" t="s">
        <v>3</v>
      </c>
      <c r="DG51" t="s">
        <v>3</v>
      </c>
      <c r="DH51" t="s">
        <v>3</v>
      </c>
      <c r="DI51" t="s">
        <v>3</v>
      </c>
      <c r="DJ51" t="s">
        <v>3</v>
      </c>
      <c r="DK51" t="s">
        <v>3</v>
      </c>
      <c r="DL51" t="s">
        <v>3</v>
      </c>
      <c r="DM51" t="s">
        <v>3</v>
      </c>
      <c r="DN51">
        <v>0</v>
      </c>
      <c r="DO51">
        <v>0</v>
      </c>
      <c r="DP51">
        <v>1</v>
      </c>
      <c r="DQ51">
        <v>1</v>
      </c>
      <c r="DU51">
        <v>1010</v>
      </c>
      <c r="DV51" t="s">
        <v>55</v>
      </c>
      <c r="DW51" t="s">
        <v>55</v>
      </c>
      <c r="DX51">
        <v>1</v>
      </c>
      <c r="DZ51" t="s">
        <v>3</v>
      </c>
      <c r="EA51" t="s">
        <v>3</v>
      </c>
      <c r="EB51" t="s">
        <v>3</v>
      </c>
      <c r="EC51" t="s">
        <v>3</v>
      </c>
      <c r="EE51">
        <v>0</v>
      </c>
      <c r="EF51">
        <v>0</v>
      </c>
      <c r="EG51" t="s">
        <v>3</v>
      </c>
      <c r="EH51">
        <v>0</v>
      </c>
      <c r="EI51" t="s">
        <v>3</v>
      </c>
      <c r="EJ51">
        <v>0</v>
      </c>
      <c r="EK51">
        <v>333</v>
      </c>
      <c r="EL51" t="s">
        <v>3</v>
      </c>
      <c r="EM51" t="s">
        <v>3</v>
      </c>
      <c r="EO51" t="s">
        <v>3</v>
      </c>
      <c r="EQ51">
        <v>0</v>
      </c>
      <c r="ER51">
        <v>114.19</v>
      </c>
      <c r="ES51">
        <v>114.19</v>
      </c>
      <c r="ET51">
        <v>0</v>
      </c>
      <c r="EU51">
        <v>0</v>
      </c>
      <c r="EV51">
        <v>0</v>
      </c>
      <c r="EW51">
        <v>0</v>
      </c>
      <c r="EX51">
        <v>0</v>
      </c>
      <c r="EZ51">
        <v>5</v>
      </c>
      <c r="FC51">
        <v>1</v>
      </c>
      <c r="FD51">
        <v>18</v>
      </c>
      <c r="FF51">
        <v>1327.31</v>
      </c>
      <c r="FQ51">
        <v>0</v>
      </c>
      <c r="FR51">
        <v>0</v>
      </c>
      <c r="FS51">
        <v>0</v>
      </c>
      <c r="FX51">
        <v>112</v>
      </c>
      <c r="FY51">
        <v>70</v>
      </c>
      <c r="GA51" t="s">
        <v>68</v>
      </c>
      <c r="GD51">
        <v>0</v>
      </c>
      <c r="GF51">
        <v>-138536489</v>
      </c>
      <c r="GG51">
        <v>2</v>
      </c>
      <c r="GH51">
        <v>3</v>
      </c>
      <c r="GI51">
        <v>5</v>
      </c>
      <c r="GJ51">
        <v>0</v>
      </c>
      <c r="GK51">
        <f>ROUND(R51*(R12)/100,2)</f>
        <v>0</v>
      </c>
      <c r="GL51">
        <f t="shared" si="105"/>
        <v>0</v>
      </c>
      <c r="GM51">
        <f t="shared" si="106"/>
        <v>22563.94</v>
      </c>
      <c r="GN51">
        <f t="shared" si="107"/>
        <v>22563.94</v>
      </c>
      <c r="GO51">
        <f t="shared" si="108"/>
        <v>0</v>
      </c>
      <c r="GP51">
        <f t="shared" si="109"/>
        <v>0</v>
      </c>
      <c r="GR51">
        <v>1</v>
      </c>
      <c r="GS51">
        <v>1</v>
      </c>
      <c r="GT51">
        <v>0</v>
      </c>
      <c r="GU51" t="s">
        <v>3</v>
      </c>
      <c r="GV51">
        <f t="shared" si="110"/>
        <v>0</v>
      </c>
      <c r="GW51">
        <v>1</v>
      </c>
      <c r="GX51">
        <f t="shared" si="111"/>
        <v>0</v>
      </c>
      <c r="HA51">
        <v>0</v>
      </c>
      <c r="HB51">
        <v>0</v>
      </c>
      <c r="HC51">
        <f t="shared" si="112"/>
        <v>0</v>
      </c>
      <c r="HE51" t="s">
        <v>20</v>
      </c>
      <c r="HF51" t="s">
        <v>21</v>
      </c>
      <c r="HM51" t="s">
        <v>3</v>
      </c>
      <c r="HN51" t="s">
        <v>3</v>
      </c>
      <c r="HO51" t="s">
        <v>3</v>
      </c>
      <c r="HP51" t="s">
        <v>3</v>
      </c>
      <c r="HQ51" t="s">
        <v>3</v>
      </c>
      <c r="HS51">
        <v>0</v>
      </c>
      <c r="IK51">
        <v>0</v>
      </c>
    </row>
    <row r="52" spans="1:245" x14ac:dyDescent="0.2">
      <c r="A52">
        <v>17</v>
      </c>
      <c r="B52">
        <v>1</v>
      </c>
      <c r="C52">
        <f>ROW(SmtRes!A61)</f>
        <v>61</v>
      </c>
      <c r="D52">
        <f>ROW(EtalonRes!A42)</f>
        <v>42</v>
      </c>
      <c r="E52" t="s">
        <v>3</v>
      </c>
      <c r="F52" t="s">
        <v>69</v>
      </c>
      <c r="G52" t="s">
        <v>70</v>
      </c>
      <c r="H52" t="s">
        <v>51</v>
      </c>
      <c r="I52">
        <f>ROUND((6+6+16+10+20)/100,9)</f>
        <v>0.57999999999999996</v>
      </c>
      <c r="J52">
        <v>0</v>
      </c>
      <c r="K52">
        <f>ROUND((6+6+16+10+20)/100,9)</f>
        <v>0.57999999999999996</v>
      </c>
      <c r="O52">
        <f t="shared" si="82"/>
        <v>844.33</v>
      </c>
      <c r="P52">
        <f t="shared" si="83"/>
        <v>295.14</v>
      </c>
      <c r="Q52">
        <f t="shared" si="84"/>
        <v>21.8</v>
      </c>
      <c r="R52">
        <f t="shared" si="85"/>
        <v>0.81</v>
      </c>
      <c r="S52">
        <f t="shared" si="86"/>
        <v>527.39</v>
      </c>
      <c r="T52">
        <f t="shared" si="87"/>
        <v>0</v>
      </c>
      <c r="U52">
        <f t="shared" si="88"/>
        <v>40.599999999999994</v>
      </c>
      <c r="V52">
        <f t="shared" si="89"/>
        <v>0</v>
      </c>
      <c r="W52">
        <f t="shared" si="90"/>
        <v>0</v>
      </c>
      <c r="X52">
        <f t="shared" si="91"/>
        <v>0</v>
      </c>
      <c r="Y52">
        <f t="shared" si="92"/>
        <v>0</v>
      </c>
      <c r="AA52">
        <v>-1</v>
      </c>
      <c r="AB52">
        <f t="shared" si="93"/>
        <v>1455.75</v>
      </c>
      <c r="AC52">
        <f t="shared" si="94"/>
        <v>508.87</v>
      </c>
      <c r="AD52">
        <f t="shared" si="113"/>
        <v>37.58</v>
      </c>
      <c r="AE52">
        <f t="shared" si="95"/>
        <v>1.39</v>
      </c>
      <c r="AF52">
        <f t="shared" si="96"/>
        <v>909.3</v>
      </c>
      <c r="AG52">
        <f t="shared" si="97"/>
        <v>0</v>
      </c>
      <c r="AH52">
        <f t="shared" si="98"/>
        <v>70</v>
      </c>
      <c r="AI52">
        <f t="shared" si="99"/>
        <v>0</v>
      </c>
      <c r="AJ52">
        <f t="shared" si="100"/>
        <v>0</v>
      </c>
      <c r="AK52">
        <v>1455.75</v>
      </c>
      <c r="AL52">
        <v>508.87</v>
      </c>
      <c r="AM52">
        <v>37.58</v>
      </c>
      <c r="AN52">
        <v>1.39</v>
      </c>
      <c r="AO52">
        <v>909.3</v>
      </c>
      <c r="AP52">
        <v>0</v>
      </c>
      <c r="AQ52">
        <v>70</v>
      </c>
      <c r="AR52">
        <v>0</v>
      </c>
      <c r="AS52">
        <v>0</v>
      </c>
      <c r="AT52">
        <v>0</v>
      </c>
      <c r="AU52">
        <v>0</v>
      </c>
      <c r="AV52">
        <v>1</v>
      </c>
      <c r="AW52">
        <v>1</v>
      </c>
      <c r="AZ52">
        <v>1</v>
      </c>
      <c r="BA52">
        <v>1</v>
      </c>
      <c r="BB52">
        <v>1</v>
      </c>
      <c r="BC52">
        <v>1</v>
      </c>
      <c r="BD52" t="s">
        <v>3</v>
      </c>
      <c r="BE52" t="s">
        <v>3</v>
      </c>
      <c r="BF52" t="s">
        <v>3</v>
      </c>
      <c r="BG52" t="s">
        <v>3</v>
      </c>
      <c r="BH52">
        <v>0</v>
      </c>
      <c r="BI52">
        <v>0</v>
      </c>
      <c r="BJ52" t="s">
        <v>71</v>
      </c>
      <c r="BM52">
        <v>333</v>
      </c>
      <c r="BN52">
        <v>0</v>
      </c>
      <c r="BO52" t="s">
        <v>3</v>
      </c>
      <c r="BP52">
        <v>0</v>
      </c>
      <c r="BQ52">
        <v>0</v>
      </c>
      <c r="BR52">
        <v>0</v>
      </c>
      <c r="BS52">
        <v>1</v>
      </c>
      <c r="BT52">
        <v>1</v>
      </c>
      <c r="BU52">
        <v>1</v>
      </c>
      <c r="BV52">
        <v>1</v>
      </c>
      <c r="BW52">
        <v>1</v>
      </c>
      <c r="BX52">
        <v>1</v>
      </c>
      <c r="BY52" t="s">
        <v>3</v>
      </c>
      <c r="BZ52">
        <v>0</v>
      </c>
      <c r="CA52">
        <v>0</v>
      </c>
      <c r="CB52" t="s">
        <v>3</v>
      </c>
      <c r="CE52">
        <v>0</v>
      </c>
      <c r="CF52">
        <v>0</v>
      </c>
      <c r="CG52">
        <v>0</v>
      </c>
      <c r="CM52">
        <v>0</v>
      </c>
      <c r="CN52" t="s">
        <v>3</v>
      </c>
      <c r="CO52">
        <v>0</v>
      </c>
      <c r="CP52">
        <f t="shared" si="101"/>
        <v>844.32999999999993</v>
      </c>
      <c r="CQ52">
        <f t="shared" si="114"/>
        <v>508.87</v>
      </c>
      <c r="CR52">
        <f t="shared" si="115"/>
        <v>37.58</v>
      </c>
      <c r="CS52">
        <f t="shared" si="116"/>
        <v>1.39</v>
      </c>
      <c r="CT52">
        <f t="shared" si="117"/>
        <v>909.3</v>
      </c>
      <c r="CU52">
        <f t="shared" si="102"/>
        <v>0</v>
      </c>
      <c r="CV52">
        <f t="shared" si="118"/>
        <v>70</v>
      </c>
      <c r="CW52">
        <f t="shared" si="103"/>
        <v>0</v>
      </c>
      <c r="CX52">
        <f t="shared" si="104"/>
        <v>0</v>
      </c>
      <c r="CY52">
        <f>0</f>
        <v>0</v>
      </c>
      <c r="CZ52">
        <f>0</f>
        <v>0</v>
      </c>
      <c r="DC52" t="s">
        <v>3</v>
      </c>
      <c r="DD52" t="s">
        <v>3</v>
      </c>
      <c r="DE52" t="s">
        <v>3</v>
      </c>
      <c r="DF52" t="s">
        <v>3</v>
      </c>
      <c r="DG52" t="s">
        <v>3</v>
      </c>
      <c r="DH52" t="s">
        <v>3</v>
      </c>
      <c r="DI52" t="s">
        <v>3</v>
      </c>
      <c r="DJ52" t="s">
        <v>3</v>
      </c>
      <c r="DK52" t="s">
        <v>3</v>
      </c>
      <c r="DL52" t="s">
        <v>3</v>
      </c>
      <c r="DM52" t="s">
        <v>3</v>
      </c>
      <c r="DN52">
        <v>0</v>
      </c>
      <c r="DO52">
        <v>0</v>
      </c>
      <c r="DP52">
        <v>1</v>
      </c>
      <c r="DQ52">
        <v>1</v>
      </c>
      <c r="DU52">
        <v>1010</v>
      </c>
      <c r="DV52" t="s">
        <v>51</v>
      </c>
      <c r="DW52" t="s">
        <v>51</v>
      </c>
      <c r="DX52">
        <v>100</v>
      </c>
      <c r="DZ52" t="s">
        <v>3</v>
      </c>
      <c r="EA52" t="s">
        <v>3</v>
      </c>
      <c r="EB52" t="s">
        <v>3</v>
      </c>
      <c r="EC52" t="s">
        <v>3</v>
      </c>
      <c r="EE52">
        <v>0</v>
      </c>
      <c r="EF52">
        <v>0</v>
      </c>
      <c r="EG52" t="s">
        <v>3</v>
      </c>
      <c r="EH52">
        <v>0</v>
      </c>
      <c r="EI52" t="s">
        <v>3</v>
      </c>
      <c r="EJ52">
        <v>0</v>
      </c>
      <c r="EK52">
        <v>333</v>
      </c>
      <c r="EL52" t="s">
        <v>3</v>
      </c>
      <c r="EM52" t="s">
        <v>3</v>
      </c>
      <c r="EO52" t="s">
        <v>3</v>
      </c>
      <c r="EQ52">
        <v>1024</v>
      </c>
      <c r="ER52">
        <v>1455.75</v>
      </c>
      <c r="ES52">
        <v>508.87</v>
      </c>
      <c r="ET52">
        <v>37.58</v>
      </c>
      <c r="EU52">
        <v>1.39</v>
      </c>
      <c r="EV52">
        <v>909.3</v>
      </c>
      <c r="EW52">
        <v>70</v>
      </c>
      <c r="EX52">
        <v>0</v>
      </c>
      <c r="EY52">
        <v>0</v>
      </c>
      <c r="FQ52">
        <v>0</v>
      </c>
      <c r="FR52">
        <v>0</v>
      </c>
      <c r="FS52">
        <v>0</v>
      </c>
      <c r="FX52">
        <v>0</v>
      </c>
      <c r="FY52">
        <v>0</v>
      </c>
      <c r="GA52" t="s">
        <v>3</v>
      </c>
      <c r="GD52">
        <v>1</v>
      </c>
      <c r="GF52">
        <v>484898071</v>
      </c>
      <c r="GG52">
        <v>2</v>
      </c>
      <c r="GH52">
        <v>1</v>
      </c>
      <c r="GI52">
        <v>-2</v>
      </c>
      <c r="GJ52">
        <v>0</v>
      </c>
      <c r="GK52">
        <v>0</v>
      </c>
      <c r="GL52">
        <f t="shared" si="105"/>
        <v>0</v>
      </c>
      <c r="GM52">
        <f>ROUND(O52+X52+Y52,2)+GX52</f>
        <v>844.33</v>
      </c>
      <c r="GN52">
        <f t="shared" si="107"/>
        <v>844.33</v>
      </c>
      <c r="GO52">
        <f t="shared" si="108"/>
        <v>0</v>
      </c>
      <c r="GP52">
        <f t="shared" si="109"/>
        <v>0</v>
      </c>
      <c r="GR52">
        <v>0</v>
      </c>
      <c r="GS52">
        <v>0</v>
      </c>
      <c r="GT52">
        <v>0</v>
      </c>
      <c r="GU52" t="s">
        <v>3</v>
      </c>
      <c r="GV52">
        <f t="shared" si="110"/>
        <v>0</v>
      </c>
      <c r="GW52">
        <v>1</v>
      </c>
      <c r="GX52">
        <f t="shared" si="111"/>
        <v>0</v>
      </c>
      <c r="HA52">
        <v>0</v>
      </c>
      <c r="HB52">
        <v>0</v>
      </c>
      <c r="HC52">
        <f t="shared" si="112"/>
        <v>0</v>
      </c>
      <c r="HE52" t="s">
        <v>3</v>
      </c>
      <c r="HF52" t="s">
        <v>3</v>
      </c>
      <c r="HM52" t="s">
        <v>3</v>
      </c>
      <c r="HN52" t="s">
        <v>3</v>
      </c>
      <c r="HO52" t="s">
        <v>3</v>
      </c>
      <c r="HP52" t="s">
        <v>3</v>
      </c>
      <c r="HQ52" t="s">
        <v>3</v>
      </c>
      <c r="HS52">
        <v>0</v>
      </c>
      <c r="IK52">
        <v>0</v>
      </c>
    </row>
    <row r="53" spans="1:245" x14ac:dyDescent="0.2">
      <c r="A53">
        <v>18</v>
      </c>
      <c r="B53">
        <v>1</v>
      </c>
      <c r="C53">
        <v>57</v>
      </c>
      <c r="E53" t="s">
        <v>3</v>
      </c>
      <c r="F53" t="s">
        <v>16</v>
      </c>
      <c r="G53" t="s">
        <v>54</v>
      </c>
      <c r="H53" t="s">
        <v>55</v>
      </c>
      <c r="I53">
        <f>I52*J53</f>
        <v>6</v>
      </c>
      <c r="J53">
        <v>10.344827586206897</v>
      </c>
      <c r="K53">
        <v>10.344828</v>
      </c>
      <c r="O53">
        <f t="shared" si="82"/>
        <v>86914.559999999998</v>
      </c>
      <c r="P53">
        <f t="shared" si="83"/>
        <v>86914.559999999998</v>
      </c>
      <c r="Q53">
        <f t="shared" si="84"/>
        <v>0</v>
      </c>
      <c r="R53">
        <f t="shared" si="85"/>
        <v>0</v>
      </c>
      <c r="S53">
        <f t="shared" si="86"/>
        <v>0</v>
      </c>
      <c r="T53">
        <f t="shared" si="87"/>
        <v>0</v>
      </c>
      <c r="U53">
        <f t="shared" si="88"/>
        <v>0</v>
      </c>
      <c r="V53">
        <f t="shared" si="89"/>
        <v>0</v>
      </c>
      <c r="W53">
        <f t="shared" si="90"/>
        <v>0</v>
      </c>
      <c r="X53">
        <f t="shared" si="91"/>
        <v>0</v>
      </c>
      <c r="Y53">
        <f t="shared" si="92"/>
        <v>0</v>
      </c>
      <c r="AA53">
        <v>-1</v>
      </c>
      <c r="AB53">
        <f t="shared" si="93"/>
        <v>1466.17</v>
      </c>
      <c r="AC53">
        <f t="shared" si="94"/>
        <v>1466.17</v>
      </c>
      <c r="AD53">
        <f t="shared" si="113"/>
        <v>0</v>
      </c>
      <c r="AE53">
        <f t="shared" si="95"/>
        <v>0</v>
      </c>
      <c r="AF53">
        <f t="shared" si="96"/>
        <v>0</v>
      </c>
      <c r="AG53">
        <f t="shared" si="97"/>
        <v>0</v>
      </c>
      <c r="AH53">
        <f t="shared" si="98"/>
        <v>0</v>
      </c>
      <c r="AI53">
        <f t="shared" si="99"/>
        <v>0</v>
      </c>
      <c r="AJ53">
        <f t="shared" si="100"/>
        <v>0</v>
      </c>
      <c r="AK53">
        <v>1466.17</v>
      </c>
      <c r="AL53">
        <v>1466.17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1</v>
      </c>
      <c r="AW53">
        <v>1</v>
      </c>
      <c r="AZ53">
        <v>1</v>
      </c>
      <c r="BA53">
        <v>1</v>
      </c>
      <c r="BB53">
        <v>1</v>
      </c>
      <c r="BC53">
        <v>9.8800000000000008</v>
      </c>
      <c r="BD53" t="s">
        <v>3</v>
      </c>
      <c r="BE53" t="s">
        <v>3</v>
      </c>
      <c r="BF53" t="s">
        <v>3</v>
      </c>
      <c r="BG53" t="s">
        <v>3</v>
      </c>
      <c r="BH53">
        <v>3</v>
      </c>
      <c r="BI53">
        <v>0</v>
      </c>
      <c r="BJ53" t="s">
        <v>3</v>
      </c>
      <c r="BM53">
        <v>333</v>
      </c>
      <c r="BN53">
        <v>0</v>
      </c>
      <c r="BO53" t="s">
        <v>3</v>
      </c>
      <c r="BP53">
        <v>0</v>
      </c>
      <c r="BQ53">
        <v>0</v>
      </c>
      <c r="BR53">
        <v>0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 t="s">
        <v>3</v>
      </c>
      <c r="BZ53">
        <v>112</v>
      </c>
      <c r="CA53">
        <v>70</v>
      </c>
      <c r="CB53" t="s">
        <v>3</v>
      </c>
      <c r="CE53">
        <v>0</v>
      </c>
      <c r="CF53">
        <v>0</v>
      </c>
      <c r="CG53">
        <v>0</v>
      </c>
      <c r="CM53">
        <v>0</v>
      </c>
      <c r="CN53" t="s">
        <v>3</v>
      </c>
      <c r="CO53">
        <v>0</v>
      </c>
      <c r="CP53">
        <f t="shared" si="101"/>
        <v>86914.559999999998</v>
      </c>
      <c r="CQ53">
        <f t="shared" si="114"/>
        <v>14485.759600000001</v>
      </c>
      <c r="CR53">
        <f t="shared" si="115"/>
        <v>0</v>
      </c>
      <c r="CS53">
        <f t="shared" si="116"/>
        <v>0</v>
      </c>
      <c r="CT53">
        <f t="shared" si="117"/>
        <v>0</v>
      </c>
      <c r="CU53">
        <f t="shared" si="102"/>
        <v>0</v>
      </c>
      <c r="CV53">
        <f t="shared" si="118"/>
        <v>0</v>
      </c>
      <c r="CW53">
        <f t="shared" si="103"/>
        <v>0</v>
      </c>
      <c r="CX53">
        <f t="shared" si="104"/>
        <v>0</v>
      </c>
      <c r="CY53">
        <f>0</f>
        <v>0</v>
      </c>
      <c r="CZ53">
        <f>0</f>
        <v>0</v>
      </c>
      <c r="DC53" t="s">
        <v>3</v>
      </c>
      <c r="DD53" t="s">
        <v>3</v>
      </c>
      <c r="DE53" t="s">
        <v>3</v>
      </c>
      <c r="DF53" t="s">
        <v>3</v>
      </c>
      <c r="DG53" t="s">
        <v>3</v>
      </c>
      <c r="DH53" t="s">
        <v>3</v>
      </c>
      <c r="DI53" t="s">
        <v>3</v>
      </c>
      <c r="DJ53" t="s">
        <v>3</v>
      </c>
      <c r="DK53" t="s">
        <v>3</v>
      </c>
      <c r="DL53" t="s">
        <v>3</v>
      </c>
      <c r="DM53" t="s">
        <v>3</v>
      </c>
      <c r="DN53">
        <v>0</v>
      </c>
      <c r="DO53">
        <v>0</v>
      </c>
      <c r="DP53">
        <v>1</v>
      </c>
      <c r="DQ53">
        <v>1</v>
      </c>
      <c r="DU53">
        <v>1010</v>
      </c>
      <c r="DV53" t="s">
        <v>55</v>
      </c>
      <c r="DW53" t="s">
        <v>55</v>
      </c>
      <c r="DX53">
        <v>1</v>
      </c>
      <c r="DZ53" t="s">
        <v>3</v>
      </c>
      <c r="EA53" t="s">
        <v>3</v>
      </c>
      <c r="EB53" t="s">
        <v>3</v>
      </c>
      <c r="EC53" t="s">
        <v>3</v>
      </c>
      <c r="EE53">
        <v>0</v>
      </c>
      <c r="EF53">
        <v>0</v>
      </c>
      <c r="EG53" t="s">
        <v>3</v>
      </c>
      <c r="EH53">
        <v>0</v>
      </c>
      <c r="EI53" t="s">
        <v>3</v>
      </c>
      <c r="EJ53">
        <v>0</v>
      </c>
      <c r="EK53">
        <v>333</v>
      </c>
      <c r="EL53" t="s">
        <v>3</v>
      </c>
      <c r="EM53" t="s">
        <v>3</v>
      </c>
      <c r="EO53" t="s">
        <v>3</v>
      </c>
      <c r="EQ53">
        <v>1024</v>
      </c>
      <c r="ER53">
        <v>1466.17</v>
      </c>
      <c r="ES53">
        <v>1466.17</v>
      </c>
      <c r="ET53">
        <v>0</v>
      </c>
      <c r="EU53">
        <v>0</v>
      </c>
      <c r="EV53">
        <v>0</v>
      </c>
      <c r="EW53">
        <v>0</v>
      </c>
      <c r="EX53">
        <v>0</v>
      </c>
      <c r="EZ53">
        <v>5</v>
      </c>
      <c r="FC53">
        <v>1</v>
      </c>
      <c r="FD53">
        <v>18</v>
      </c>
      <c r="FF53">
        <v>17042.09</v>
      </c>
      <c r="FQ53">
        <v>0</v>
      </c>
      <c r="FR53">
        <v>0</v>
      </c>
      <c r="FS53">
        <v>0</v>
      </c>
      <c r="FX53">
        <v>112</v>
      </c>
      <c r="FY53">
        <v>70</v>
      </c>
      <c r="GA53" t="s">
        <v>56</v>
      </c>
      <c r="GD53">
        <v>0</v>
      </c>
      <c r="GF53">
        <v>277238542</v>
      </c>
      <c r="GG53">
        <v>2</v>
      </c>
      <c r="GH53">
        <v>3</v>
      </c>
      <c r="GI53">
        <v>5</v>
      </c>
      <c r="GJ53">
        <v>0</v>
      </c>
      <c r="GK53">
        <f>ROUND(R53*(R12)/100,2)</f>
        <v>0</v>
      </c>
      <c r="GL53">
        <f t="shared" si="105"/>
        <v>0</v>
      </c>
      <c r="GM53">
        <f>ROUND(O53+X53+Y53+GK53,2)+GX53</f>
        <v>86914.559999999998</v>
      </c>
      <c r="GN53">
        <f t="shared" si="107"/>
        <v>86914.559999999998</v>
      </c>
      <c r="GO53">
        <f t="shared" si="108"/>
        <v>0</v>
      </c>
      <c r="GP53">
        <f t="shared" si="109"/>
        <v>0</v>
      </c>
      <c r="GR53">
        <v>1</v>
      </c>
      <c r="GS53">
        <v>1</v>
      </c>
      <c r="GT53">
        <v>0</v>
      </c>
      <c r="GU53" t="s">
        <v>3</v>
      </c>
      <c r="GV53">
        <f t="shared" si="110"/>
        <v>0</v>
      </c>
      <c r="GW53">
        <v>1</v>
      </c>
      <c r="GX53">
        <f t="shared" si="111"/>
        <v>0</v>
      </c>
      <c r="HA53">
        <v>0</v>
      </c>
      <c r="HB53">
        <v>0</v>
      </c>
      <c r="HC53">
        <f t="shared" si="112"/>
        <v>0</v>
      </c>
      <c r="HE53" t="s">
        <v>20</v>
      </c>
      <c r="HF53" t="s">
        <v>21</v>
      </c>
      <c r="HM53" t="s">
        <v>3</v>
      </c>
      <c r="HN53" t="s">
        <v>3</v>
      </c>
      <c r="HO53" t="s">
        <v>3</v>
      </c>
      <c r="HP53" t="s">
        <v>3</v>
      </c>
      <c r="HQ53" t="s">
        <v>3</v>
      </c>
      <c r="HS53">
        <v>0</v>
      </c>
      <c r="IK53">
        <v>0</v>
      </c>
    </row>
    <row r="54" spans="1:245" x14ac:dyDescent="0.2">
      <c r="A54">
        <v>18</v>
      </c>
      <c r="B54">
        <v>1</v>
      </c>
      <c r="C54">
        <v>58</v>
      </c>
      <c r="E54" t="s">
        <v>3</v>
      </c>
      <c r="F54" t="s">
        <v>16</v>
      </c>
      <c r="G54" t="s">
        <v>58</v>
      </c>
      <c r="H54" t="s">
        <v>55</v>
      </c>
      <c r="I54">
        <f>I52*J54</f>
        <v>6</v>
      </c>
      <c r="J54">
        <v>10.344827586206897</v>
      </c>
      <c r="K54">
        <v>10.344828</v>
      </c>
      <c r="O54">
        <f t="shared" si="82"/>
        <v>40539.22</v>
      </c>
      <c r="P54">
        <f t="shared" si="83"/>
        <v>40539.22</v>
      </c>
      <c r="Q54">
        <f t="shared" si="84"/>
        <v>0</v>
      </c>
      <c r="R54">
        <f t="shared" si="85"/>
        <v>0</v>
      </c>
      <c r="S54">
        <f t="shared" si="86"/>
        <v>0</v>
      </c>
      <c r="T54">
        <f t="shared" si="87"/>
        <v>0</v>
      </c>
      <c r="U54">
        <f t="shared" si="88"/>
        <v>0</v>
      </c>
      <c r="V54">
        <f t="shared" si="89"/>
        <v>0</v>
      </c>
      <c r="W54">
        <f t="shared" si="90"/>
        <v>0</v>
      </c>
      <c r="X54">
        <f t="shared" si="91"/>
        <v>0</v>
      </c>
      <c r="Y54">
        <f t="shared" si="92"/>
        <v>0</v>
      </c>
      <c r="AA54">
        <v>-1</v>
      </c>
      <c r="AB54">
        <f t="shared" si="93"/>
        <v>683.86</v>
      </c>
      <c r="AC54">
        <f t="shared" si="94"/>
        <v>683.86</v>
      </c>
      <c r="AD54">
        <f t="shared" si="113"/>
        <v>0</v>
      </c>
      <c r="AE54">
        <f t="shared" si="95"/>
        <v>0</v>
      </c>
      <c r="AF54">
        <f t="shared" si="96"/>
        <v>0</v>
      </c>
      <c r="AG54">
        <f t="shared" si="97"/>
        <v>0</v>
      </c>
      <c r="AH54">
        <f t="shared" si="98"/>
        <v>0</v>
      </c>
      <c r="AI54">
        <f t="shared" si="99"/>
        <v>0</v>
      </c>
      <c r="AJ54">
        <f t="shared" si="100"/>
        <v>0</v>
      </c>
      <c r="AK54">
        <v>683.86</v>
      </c>
      <c r="AL54">
        <v>683.86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1</v>
      </c>
      <c r="AW54">
        <v>1</v>
      </c>
      <c r="AZ54">
        <v>1</v>
      </c>
      <c r="BA54">
        <v>1</v>
      </c>
      <c r="BB54">
        <v>1</v>
      </c>
      <c r="BC54">
        <v>9.8800000000000008</v>
      </c>
      <c r="BD54" t="s">
        <v>3</v>
      </c>
      <c r="BE54" t="s">
        <v>3</v>
      </c>
      <c r="BF54" t="s">
        <v>3</v>
      </c>
      <c r="BG54" t="s">
        <v>3</v>
      </c>
      <c r="BH54">
        <v>3</v>
      </c>
      <c r="BI54">
        <v>0</v>
      </c>
      <c r="BJ54" t="s">
        <v>3</v>
      </c>
      <c r="BM54">
        <v>333</v>
      </c>
      <c r="BN54">
        <v>0</v>
      </c>
      <c r="BO54" t="s">
        <v>3</v>
      </c>
      <c r="BP54">
        <v>0</v>
      </c>
      <c r="BQ54">
        <v>0</v>
      </c>
      <c r="BR54">
        <v>0</v>
      </c>
      <c r="BS54">
        <v>1</v>
      </c>
      <c r="BT54">
        <v>1</v>
      </c>
      <c r="BU54">
        <v>1</v>
      </c>
      <c r="BV54">
        <v>1</v>
      </c>
      <c r="BW54">
        <v>1</v>
      </c>
      <c r="BX54">
        <v>1</v>
      </c>
      <c r="BY54" t="s">
        <v>3</v>
      </c>
      <c r="BZ54">
        <v>112</v>
      </c>
      <c r="CA54">
        <v>70</v>
      </c>
      <c r="CB54" t="s">
        <v>3</v>
      </c>
      <c r="CE54">
        <v>0</v>
      </c>
      <c r="CF54">
        <v>0</v>
      </c>
      <c r="CG54">
        <v>0</v>
      </c>
      <c r="CM54">
        <v>0</v>
      </c>
      <c r="CN54" t="s">
        <v>3</v>
      </c>
      <c r="CO54">
        <v>0</v>
      </c>
      <c r="CP54">
        <f t="shared" si="101"/>
        <v>40539.22</v>
      </c>
      <c r="CQ54">
        <f t="shared" si="114"/>
        <v>6756.5368000000008</v>
      </c>
      <c r="CR54">
        <f t="shared" si="115"/>
        <v>0</v>
      </c>
      <c r="CS54">
        <f t="shared" si="116"/>
        <v>0</v>
      </c>
      <c r="CT54">
        <f t="shared" si="117"/>
        <v>0</v>
      </c>
      <c r="CU54">
        <f t="shared" si="102"/>
        <v>0</v>
      </c>
      <c r="CV54">
        <f t="shared" si="118"/>
        <v>0</v>
      </c>
      <c r="CW54">
        <f t="shared" si="103"/>
        <v>0</v>
      </c>
      <c r="CX54">
        <f t="shared" si="104"/>
        <v>0</v>
      </c>
      <c r="CY54">
        <f>0</f>
        <v>0</v>
      </c>
      <c r="CZ54">
        <f>0</f>
        <v>0</v>
      </c>
      <c r="DC54" t="s">
        <v>3</v>
      </c>
      <c r="DD54" t="s">
        <v>3</v>
      </c>
      <c r="DE54" t="s">
        <v>3</v>
      </c>
      <c r="DF54" t="s">
        <v>3</v>
      </c>
      <c r="DG54" t="s">
        <v>3</v>
      </c>
      <c r="DH54" t="s">
        <v>3</v>
      </c>
      <c r="DI54" t="s">
        <v>3</v>
      </c>
      <c r="DJ54" t="s">
        <v>3</v>
      </c>
      <c r="DK54" t="s">
        <v>3</v>
      </c>
      <c r="DL54" t="s">
        <v>3</v>
      </c>
      <c r="DM54" t="s">
        <v>3</v>
      </c>
      <c r="DN54">
        <v>0</v>
      </c>
      <c r="DO54">
        <v>0</v>
      </c>
      <c r="DP54">
        <v>1</v>
      </c>
      <c r="DQ54">
        <v>1</v>
      </c>
      <c r="DU54">
        <v>1010</v>
      </c>
      <c r="DV54" t="s">
        <v>55</v>
      </c>
      <c r="DW54" t="s">
        <v>55</v>
      </c>
      <c r="DX54">
        <v>1</v>
      </c>
      <c r="DZ54" t="s">
        <v>3</v>
      </c>
      <c r="EA54" t="s">
        <v>3</v>
      </c>
      <c r="EB54" t="s">
        <v>3</v>
      </c>
      <c r="EC54" t="s">
        <v>3</v>
      </c>
      <c r="EE54">
        <v>0</v>
      </c>
      <c r="EF54">
        <v>0</v>
      </c>
      <c r="EG54" t="s">
        <v>3</v>
      </c>
      <c r="EH54">
        <v>0</v>
      </c>
      <c r="EI54" t="s">
        <v>3</v>
      </c>
      <c r="EJ54">
        <v>0</v>
      </c>
      <c r="EK54">
        <v>333</v>
      </c>
      <c r="EL54" t="s">
        <v>3</v>
      </c>
      <c r="EM54" t="s">
        <v>3</v>
      </c>
      <c r="EO54" t="s">
        <v>3</v>
      </c>
      <c r="EQ54">
        <v>1024</v>
      </c>
      <c r="ER54">
        <v>683.86</v>
      </c>
      <c r="ES54">
        <v>683.86</v>
      </c>
      <c r="ET54">
        <v>0</v>
      </c>
      <c r="EU54">
        <v>0</v>
      </c>
      <c r="EV54">
        <v>0</v>
      </c>
      <c r="EW54">
        <v>0</v>
      </c>
      <c r="EX54">
        <v>0</v>
      </c>
      <c r="EZ54">
        <v>5</v>
      </c>
      <c r="FC54">
        <v>1</v>
      </c>
      <c r="FD54">
        <v>18</v>
      </c>
      <c r="FF54">
        <v>7948.85</v>
      </c>
      <c r="FQ54">
        <v>0</v>
      </c>
      <c r="FR54">
        <v>0</v>
      </c>
      <c r="FS54">
        <v>0</v>
      </c>
      <c r="FX54">
        <v>112</v>
      </c>
      <c r="FY54">
        <v>70</v>
      </c>
      <c r="GA54" t="s">
        <v>59</v>
      </c>
      <c r="GD54">
        <v>0</v>
      </c>
      <c r="GF54">
        <v>-1269339310</v>
      </c>
      <c r="GG54">
        <v>2</v>
      </c>
      <c r="GH54">
        <v>3</v>
      </c>
      <c r="GI54">
        <v>5</v>
      </c>
      <c r="GJ54">
        <v>0</v>
      </c>
      <c r="GK54">
        <f>ROUND(R54*(R12)/100,2)</f>
        <v>0</v>
      </c>
      <c r="GL54">
        <f t="shared" si="105"/>
        <v>0</v>
      </c>
      <c r="GM54">
        <f>ROUND(O54+X54+Y54+GK54,2)+GX54</f>
        <v>40539.22</v>
      </c>
      <c r="GN54">
        <f t="shared" si="107"/>
        <v>40539.22</v>
      </c>
      <c r="GO54">
        <f t="shared" si="108"/>
        <v>0</v>
      </c>
      <c r="GP54">
        <f t="shared" si="109"/>
        <v>0</v>
      </c>
      <c r="GR54">
        <v>1</v>
      </c>
      <c r="GS54">
        <v>1</v>
      </c>
      <c r="GT54">
        <v>0</v>
      </c>
      <c r="GU54" t="s">
        <v>3</v>
      </c>
      <c r="GV54">
        <f t="shared" si="110"/>
        <v>0</v>
      </c>
      <c r="GW54">
        <v>1</v>
      </c>
      <c r="GX54">
        <f t="shared" si="111"/>
        <v>0</v>
      </c>
      <c r="HA54">
        <v>0</v>
      </c>
      <c r="HB54">
        <v>0</v>
      </c>
      <c r="HC54">
        <f t="shared" si="112"/>
        <v>0</v>
      </c>
      <c r="HE54" t="s">
        <v>20</v>
      </c>
      <c r="HF54" t="s">
        <v>21</v>
      </c>
      <c r="HM54" t="s">
        <v>3</v>
      </c>
      <c r="HN54" t="s">
        <v>3</v>
      </c>
      <c r="HO54" t="s">
        <v>3</v>
      </c>
      <c r="HP54" t="s">
        <v>3</v>
      </c>
      <c r="HQ54" t="s">
        <v>3</v>
      </c>
      <c r="HS54">
        <v>0</v>
      </c>
      <c r="IK54">
        <v>0</v>
      </c>
    </row>
    <row r="55" spans="1:245" x14ac:dyDescent="0.2">
      <c r="A55">
        <v>18</v>
      </c>
      <c r="B55">
        <v>1</v>
      </c>
      <c r="C55">
        <v>59</v>
      </c>
      <c r="E55" t="s">
        <v>3</v>
      </c>
      <c r="F55" t="s">
        <v>16</v>
      </c>
      <c r="G55" t="s">
        <v>61</v>
      </c>
      <c r="H55" t="s">
        <v>55</v>
      </c>
      <c r="I55">
        <f>I52*J55</f>
        <v>16</v>
      </c>
      <c r="J55">
        <v>27.586206896551726</v>
      </c>
      <c r="K55">
        <v>27.586207000000002</v>
      </c>
      <c r="O55">
        <f t="shared" si="82"/>
        <v>31094.34</v>
      </c>
      <c r="P55">
        <f t="shared" si="83"/>
        <v>31094.34</v>
      </c>
      <c r="Q55">
        <f t="shared" si="84"/>
        <v>0</v>
      </c>
      <c r="R55">
        <f t="shared" si="85"/>
        <v>0</v>
      </c>
      <c r="S55">
        <f t="shared" si="86"/>
        <v>0</v>
      </c>
      <c r="T55">
        <f t="shared" si="87"/>
        <v>0</v>
      </c>
      <c r="U55">
        <f t="shared" si="88"/>
        <v>0</v>
      </c>
      <c r="V55">
        <f t="shared" si="89"/>
        <v>0</v>
      </c>
      <c r="W55">
        <f t="shared" si="90"/>
        <v>0</v>
      </c>
      <c r="X55">
        <f t="shared" si="91"/>
        <v>0</v>
      </c>
      <c r="Y55">
        <f t="shared" si="92"/>
        <v>0</v>
      </c>
      <c r="AA55">
        <v>-1</v>
      </c>
      <c r="AB55">
        <f t="shared" si="93"/>
        <v>196.7</v>
      </c>
      <c r="AC55">
        <f t="shared" si="94"/>
        <v>196.7</v>
      </c>
      <c r="AD55">
        <f t="shared" si="113"/>
        <v>0</v>
      </c>
      <c r="AE55">
        <f t="shared" si="95"/>
        <v>0</v>
      </c>
      <c r="AF55">
        <f t="shared" si="96"/>
        <v>0</v>
      </c>
      <c r="AG55">
        <f t="shared" si="97"/>
        <v>0</v>
      </c>
      <c r="AH55">
        <f t="shared" si="98"/>
        <v>0</v>
      </c>
      <c r="AI55">
        <f t="shared" si="99"/>
        <v>0</v>
      </c>
      <c r="AJ55">
        <f t="shared" si="100"/>
        <v>0</v>
      </c>
      <c r="AK55">
        <v>196.70000000000002</v>
      </c>
      <c r="AL55">
        <v>196.70000000000002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1</v>
      </c>
      <c r="AW55">
        <v>1</v>
      </c>
      <c r="AZ55">
        <v>1</v>
      </c>
      <c r="BA55">
        <v>1</v>
      </c>
      <c r="BB55">
        <v>1</v>
      </c>
      <c r="BC55">
        <v>9.8800000000000008</v>
      </c>
      <c r="BD55" t="s">
        <v>3</v>
      </c>
      <c r="BE55" t="s">
        <v>3</v>
      </c>
      <c r="BF55" t="s">
        <v>3</v>
      </c>
      <c r="BG55" t="s">
        <v>3</v>
      </c>
      <c r="BH55">
        <v>3</v>
      </c>
      <c r="BI55">
        <v>0</v>
      </c>
      <c r="BJ55" t="s">
        <v>3</v>
      </c>
      <c r="BM55">
        <v>333</v>
      </c>
      <c r="BN55">
        <v>0</v>
      </c>
      <c r="BO55" t="s">
        <v>3</v>
      </c>
      <c r="BP55">
        <v>0</v>
      </c>
      <c r="BQ55">
        <v>0</v>
      </c>
      <c r="BR55">
        <v>0</v>
      </c>
      <c r="BS55">
        <v>1</v>
      </c>
      <c r="BT55">
        <v>1</v>
      </c>
      <c r="BU55">
        <v>1</v>
      </c>
      <c r="BV55">
        <v>1</v>
      </c>
      <c r="BW55">
        <v>1</v>
      </c>
      <c r="BX55">
        <v>1</v>
      </c>
      <c r="BY55" t="s">
        <v>3</v>
      </c>
      <c r="BZ55">
        <v>112</v>
      </c>
      <c r="CA55">
        <v>70</v>
      </c>
      <c r="CB55" t="s">
        <v>3</v>
      </c>
      <c r="CE55">
        <v>0</v>
      </c>
      <c r="CF55">
        <v>0</v>
      </c>
      <c r="CG55">
        <v>0</v>
      </c>
      <c r="CM55">
        <v>0</v>
      </c>
      <c r="CN55" t="s">
        <v>3</v>
      </c>
      <c r="CO55">
        <v>0</v>
      </c>
      <c r="CP55">
        <f t="shared" si="101"/>
        <v>31094.34</v>
      </c>
      <c r="CQ55">
        <f t="shared" si="114"/>
        <v>1943.396</v>
      </c>
      <c r="CR55">
        <f t="shared" si="115"/>
        <v>0</v>
      </c>
      <c r="CS55">
        <f t="shared" si="116"/>
        <v>0</v>
      </c>
      <c r="CT55">
        <f t="shared" si="117"/>
        <v>0</v>
      </c>
      <c r="CU55">
        <f t="shared" si="102"/>
        <v>0</v>
      </c>
      <c r="CV55">
        <f t="shared" si="118"/>
        <v>0</v>
      </c>
      <c r="CW55">
        <f t="shared" si="103"/>
        <v>0</v>
      </c>
      <c r="CX55">
        <f t="shared" si="104"/>
        <v>0</v>
      </c>
      <c r="CY55">
        <f>0</f>
        <v>0</v>
      </c>
      <c r="CZ55">
        <f>0</f>
        <v>0</v>
      </c>
      <c r="DC55" t="s">
        <v>3</v>
      </c>
      <c r="DD55" t="s">
        <v>3</v>
      </c>
      <c r="DE55" t="s">
        <v>3</v>
      </c>
      <c r="DF55" t="s">
        <v>3</v>
      </c>
      <c r="DG55" t="s">
        <v>3</v>
      </c>
      <c r="DH55" t="s">
        <v>3</v>
      </c>
      <c r="DI55" t="s">
        <v>3</v>
      </c>
      <c r="DJ55" t="s">
        <v>3</v>
      </c>
      <c r="DK55" t="s">
        <v>3</v>
      </c>
      <c r="DL55" t="s">
        <v>3</v>
      </c>
      <c r="DM55" t="s">
        <v>3</v>
      </c>
      <c r="DN55">
        <v>0</v>
      </c>
      <c r="DO55">
        <v>0</v>
      </c>
      <c r="DP55">
        <v>1</v>
      </c>
      <c r="DQ55">
        <v>1</v>
      </c>
      <c r="DU55">
        <v>1010</v>
      </c>
      <c r="DV55" t="s">
        <v>55</v>
      </c>
      <c r="DW55" t="s">
        <v>55</v>
      </c>
      <c r="DX55">
        <v>1</v>
      </c>
      <c r="DZ55" t="s">
        <v>3</v>
      </c>
      <c r="EA55" t="s">
        <v>3</v>
      </c>
      <c r="EB55" t="s">
        <v>3</v>
      </c>
      <c r="EC55" t="s">
        <v>3</v>
      </c>
      <c r="EE55">
        <v>0</v>
      </c>
      <c r="EF55">
        <v>0</v>
      </c>
      <c r="EG55" t="s">
        <v>3</v>
      </c>
      <c r="EH55">
        <v>0</v>
      </c>
      <c r="EI55" t="s">
        <v>3</v>
      </c>
      <c r="EJ55">
        <v>0</v>
      </c>
      <c r="EK55">
        <v>333</v>
      </c>
      <c r="EL55" t="s">
        <v>3</v>
      </c>
      <c r="EM55" t="s">
        <v>3</v>
      </c>
      <c r="EO55" t="s">
        <v>3</v>
      </c>
      <c r="EQ55">
        <v>1024</v>
      </c>
      <c r="ER55">
        <v>196.70000000000002</v>
      </c>
      <c r="ES55">
        <v>196.70000000000002</v>
      </c>
      <c r="ET55">
        <v>0</v>
      </c>
      <c r="EU55">
        <v>0</v>
      </c>
      <c r="EV55">
        <v>0</v>
      </c>
      <c r="EW55">
        <v>0</v>
      </c>
      <c r="EX55">
        <v>0</v>
      </c>
      <c r="EZ55">
        <v>5</v>
      </c>
      <c r="FC55">
        <v>1</v>
      </c>
      <c r="FD55">
        <v>18</v>
      </c>
      <c r="FF55">
        <v>2286.2800000000002</v>
      </c>
      <c r="FQ55">
        <v>0</v>
      </c>
      <c r="FR55">
        <v>0</v>
      </c>
      <c r="FS55">
        <v>0</v>
      </c>
      <c r="FX55">
        <v>112</v>
      </c>
      <c r="FY55">
        <v>70</v>
      </c>
      <c r="GA55" t="s">
        <v>62</v>
      </c>
      <c r="GD55">
        <v>0</v>
      </c>
      <c r="GF55">
        <v>1154660637</v>
      </c>
      <c r="GG55">
        <v>2</v>
      </c>
      <c r="GH55">
        <v>3</v>
      </c>
      <c r="GI55">
        <v>5</v>
      </c>
      <c r="GJ55">
        <v>0</v>
      </c>
      <c r="GK55">
        <f>ROUND(R55*(R12)/100,2)</f>
        <v>0</v>
      </c>
      <c r="GL55">
        <f t="shared" si="105"/>
        <v>0</v>
      </c>
      <c r="GM55">
        <f>ROUND(O55+X55+Y55+GK55,2)+GX55</f>
        <v>31094.34</v>
      </c>
      <c r="GN55">
        <f t="shared" si="107"/>
        <v>31094.34</v>
      </c>
      <c r="GO55">
        <f t="shared" si="108"/>
        <v>0</v>
      </c>
      <c r="GP55">
        <f t="shared" si="109"/>
        <v>0</v>
      </c>
      <c r="GR55">
        <v>1</v>
      </c>
      <c r="GS55">
        <v>1</v>
      </c>
      <c r="GT55">
        <v>0</v>
      </c>
      <c r="GU55" t="s">
        <v>3</v>
      </c>
      <c r="GV55">
        <f t="shared" si="110"/>
        <v>0</v>
      </c>
      <c r="GW55">
        <v>1</v>
      </c>
      <c r="GX55">
        <f t="shared" si="111"/>
        <v>0</v>
      </c>
      <c r="HA55">
        <v>0</v>
      </c>
      <c r="HB55">
        <v>0</v>
      </c>
      <c r="HC55">
        <f t="shared" si="112"/>
        <v>0</v>
      </c>
      <c r="HE55" t="s">
        <v>20</v>
      </c>
      <c r="HF55" t="s">
        <v>21</v>
      </c>
      <c r="HM55" t="s">
        <v>3</v>
      </c>
      <c r="HN55" t="s">
        <v>3</v>
      </c>
      <c r="HO55" t="s">
        <v>3</v>
      </c>
      <c r="HP55" t="s">
        <v>3</v>
      </c>
      <c r="HQ55" t="s">
        <v>3</v>
      </c>
      <c r="HS55">
        <v>0</v>
      </c>
      <c r="IK55">
        <v>0</v>
      </c>
    </row>
    <row r="56" spans="1:245" x14ac:dyDescent="0.2">
      <c r="A56">
        <v>18</v>
      </c>
      <c r="B56">
        <v>1</v>
      </c>
      <c r="C56">
        <v>60</v>
      </c>
      <c r="E56" t="s">
        <v>3</v>
      </c>
      <c r="F56" t="s">
        <v>16</v>
      </c>
      <c r="G56" t="s">
        <v>64</v>
      </c>
      <c r="H56" t="s">
        <v>55</v>
      </c>
      <c r="I56">
        <f>I52*J56</f>
        <v>10</v>
      </c>
      <c r="J56">
        <v>17.241379310344829</v>
      </c>
      <c r="K56">
        <v>17.241378999999998</v>
      </c>
      <c r="O56">
        <f t="shared" si="82"/>
        <v>11755.22</v>
      </c>
      <c r="P56">
        <f t="shared" si="83"/>
        <v>11755.22</v>
      </c>
      <c r="Q56">
        <f t="shared" si="84"/>
        <v>0</v>
      </c>
      <c r="R56">
        <f t="shared" si="85"/>
        <v>0</v>
      </c>
      <c r="S56">
        <f t="shared" si="86"/>
        <v>0</v>
      </c>
      <c r="T56">
        <f t="shared" si="87"/>
        <v>0</v>
      </c>
      <c r="U56">
        <f t="shared" si="88"/>
        <v>0</v>
      </c>
      <c r="V56">
        <f t="shared" si="89"/>
        <v>0</v>
      </c>
      <c r="W56">
        <f t="shared" si="90"/>
        <v>0</v>
      </c>
      <c r="X56">
        <f t="shared" si="91"/>
        <v>0</v>
      </c>
      <c r="Y56">
        <f t="shared" si="92"/>
        <v>0</v>
      </c>
      <c r="AA56">
        <v>-1</v>
      </c>
      <c r="AB56">
        <f t="shared" si="93"/>
        <v>118.98</v>
      </c>
      <c r="AC56">
        <f t="shared" si="94"/>
        <v>118.98</v>
      </c>
      <c r="AD56">
        <f t="shared" si="113"/>
        <v>0</v>
      </c>
      <c r="AE56">
        <f t="shared" si="95"/>
        <v>0</v>
      </c>
      <c r="AF56">
        <f t="shared" si="96"/>
        <v>0</v>
      </c>
      <c r="AG56">
        <f t="shared" si="97"/>
        <v>0</v>
      </c>
      <c r="AH56">
        <f t="shared" si="98"/>
        <v>0</v>
      </c>
      <c r="AI56">
        <f t="shared" si="99"/>
        <v>0</v>
      </c>
      <c r="AJ56">
        <f t="shared" si="100"/>
        <v>0</v>
      </c>
      <c r="AK56">
        <v>118.98</v>
      </c>
      <c r="AL56">
        <v>118.98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1</v>
      </c>
      <c r="AW56">
        <v>1</v>
      </c>
      <c r="AZ56">
        <v>1</v>
      </c>
      <c r="BA56">
        <v>1</v>
      </c>
      <c r="BB56">
        <v>1</v>
      </c>
      <c r="BC56">
        <v>9.8800000000000008</v>
      </c>
      <c r="BD56" t="s">
        <v>3</v>
      </c>
      <c r="BE56" t="s">
        <v>3</v>
      </c>
      <c r="BF56" t="s">
        <v>3</v>
      </c>
      <c r="BG56" t="s">
        <v>3</v>
      </c>
      <c r="BH56">
        <v>3</v>
      </c>
      <c r="BI56">
        <v>0</v>
      </c>
      <c r="BJ56" t="s">
        <v>3</v>
      </c>
      <c r="BM56">
        <v>333</v>
      </c>
      <c r="BN56">
        <v>0</v>
      </c>
      <c r="BO56" t="s">
        <v>3</v>
      </c>
      <c r="BP56">
        <v>0</v>
      </c>
      <c r="BQ56">
        <v>0</v>
      </c>
      <c r="BR56">
        <v>0</v>
      </c>
      <c r="BS56">
        <v>1</v>
      </c>
      <c r="BT56">
        <v>1</v>
      </c>
      <c r="BU56">
        <v>1</v>
      </c>
      <c r="BV56">
        <v>1</v>
      </c>
      <c r="BW56">
        <v>1</v>
      </c>
      <c r="BX56">
        <v>1</v>
      </c>
      <c r="BY56" t="s">
        <v>3</v>
      </c>
      <c r="BZ56">
        <v>112</v>
      </c>
      <c r="CA56">
        <v>70</v>
      </c>
      <c r="CB56" t="s">
        <v>3</v>
      </c>
      <c r="CE56">
        <v>0</v>
      </c>
      <c r="CF56">
        <v>0</v>
      </c>
      <c r="CG56">
        <v>0</v>
      </c>
      <c r="CM56">
        <v>0</v>
      </c>
      <c r="CN56" t="s">
        <v>3</v>
      </c>
      <c r="CO56">
        <v>0</v>
      </c>
      <c r="CP56">
        <f t="shared" si="101"/>
        <v>11755.22</v>
      </c>
      <c r="CQ56">
        <f t="shared" si="114"/>
        <v>1175.5224000000001</v>
      </c>
      <c r="CR56">
        <f t="shared" si="115"/>
        <v>0</v>
      </c>
      <c r="CS56">
        <f t="shared" si="116"/>
        <v>0</v>
      </c>
      <c r="CT56">
        <f t="shared" si="117"/>
        <v>0</v>
      </c>
      <c r="CU56">
        <f t="shared" si="102"/>
        <v>0</v>
      </c>
      <c r="CV56">
        <f t="shared" si="118"/>
        <v>0</v>
      </c>
      <c r="CW56">
        <f t="shared" si="103"/>
        <v>0</v>
      </c>
      <c r="CX56">
        <f t="shared" si="104"/>
        <v>0</v>
      </c>
      <c r="CY56">
        <f>0</f>
        <v>0</v>
      </c>
      <c r="CZ56">
        <f>0</f>
        <v>0</v>
      </c>
      <c r="DC56" t="s">
        <v>3</v>
      </c>
      <c r="DD56" t="s">
        <v>3</v>
      </c>
      <c r="DE56" t="s">
        <v>3</v>
      </c>
      <c r="DF56" t="s">
        <v>3</v>
      </c>
      <c r="DG56" t="s">
        <v>3</v>
      </c>
      <c r="DH56" t="s">
        <v>3</v>
      </c>
      <c r="DI56" t="s">
        <v>3</v>
      </c>
      <c r="DJ56" t="s">
        <v>3</v>
      </c>
      <c r="DK56" t="s">
        <v>3</v>
      </c>
      <c r="DL56" t="s">
        <v>3</v>
      </c>
      <c r="DM56" t="s">
        <v>3</v>
      </c>
      <c r="DN56">
        <v>0</v>
      </c>
      <c r="DO56">
        <v>0</v>
      </c>
      <c r="DP56">
        <v>1</v>
      </c>
      <c r="DQ56">
        <v>1</v>
      </c>
      <c r="DU56">
        <v>1010</v>
      </c>
      <c r="DV56" t="s">
        <v>55</v>
      </c>
      <c r="DW56" t="s">
        <v>55</v>
      </c>
      <c r="DX56">
        <v>1</v>
      </c>
      <c r="DZ56" t="s">
        <v>3</v>
      </c>
      <c r="EA56" t="s">
        <v>3</v>
      </c>
      <c r="EB56" t="s">
        <v>3</v>
      </c>
      <c r="EC56" t="s">
        <v>3</v>
      </c>
      <c r="EE56">
        <v>0</v>
      </c>
      <c r="EF56">
        <v>0</v>
      </c>
      <c r="EG56" t="s">
        <v>3</v>
      </c>
      <c r="EH56">
        <v>0</v>
      </c>
      <c r="EI56" t="s">
        <v>3</v>
      </c>
      <c r="EJ56">
        <v>0</v>
      </c>
      <c r="EK56">
        <v>333</v>
      </c>
      <c r="EL56" t="s">
        <v>3</v>
      </c>
      <c r="EM56" t="s">
        <v>3</v>
      </c>
      <c r="EO56" t="s">
        <v>3</v>
      </c>
      <c r="EQ56">
        <v>1024</v>
      </c>
      <c r="ER56">
        <v>118.98</v>
      </c>
      <c r="ES56">
        <v>118.98</v>
      </c>
      <c r="ET56">
        <v>0</v>
      </c>
      <c r="EU56">
        <v>0</v>
      </c>
      <c r="EV56">
        <v>0</v>
      </c>
      <c r="EW56">
        <v>0</v>
      </c>
      <c r="EX56">
        <v>0</v>
      </c>
      <c r="EZ56">
        <v>5</v>
      </c>
      <c r="FC56">
        <v>1</v>
      </c>
      <c r="FD56">
        <v>18</v>
      </c>
      <c r="FF56">
        <v>1383.02</v>
      </c>
      <c r="FQ56">
        <v>0</v>
      </c>
      <c r="FR56">
        <v>0</v>
      </c>
      <c r="FS56">
        <v>0</v>
      </c>
      <c r="FX56">
        <v>112</v>
      </c>
      <c r="FY56">
        <v>70</v>
      </c>
      <c r="GA56" t="s">
        <v>65</v>
      </c>
      <c r="GD56">
        <v>0</v>
      </c>
      <c r="GF56">
        <v>158177034</v>
      </c>
      <c r="GG56">
        <v>2</v>
      </c>
      <c r="GH56">
        <v>3</v>
      </c>
      <c r="GI56">
        <v>5</v>
      </c>
      <c r="GJ56">
        <v>0</v>
      </c>
      <c r="GK56">
        <f>ROUND(R56*(R12)/100,2)</f>
        <v>0</v>
      </c>
      <c r="GL56">
        <f t="shared" si="105"/>
        <v>0</v>
      </c>
      <c r="GM56">
        <f>ROUND(O56+X56+Y56+GK56,2)+GX56</f>
        <v>11755.22</v>
      </c>
      <c r="GN56">
        <f t="shared" si="107"/>
        <v>11755.22</v>
      </c>
      <c r="GO56">
        <f t="shared" si="108"/>
        <v>0</v>
      </c>
      <c r="GP56">
        <f t="shared" si="109"/>
        <v>0</v>
      </c>
      <c r="GR56">
        <v>1</v>
      </c>
      <c r="GS56">
        <v>1</v>
      </c>
      <c r="GT56">
        <v>0</v>
      </c>
      <c r="GU56" t="s">
        <v>3</v>
      </c>
      <c r="GV56">
        <f t="shared" si="110"/>
        <v>0</v>
      </c>
      <c r="GW56">
        <v>1</v>
      </c>
      <c r="GX56">
        <f t="shared" si="111"/>
        <v>0</v>
      </c>
      <c r="HA56">
        <v>0</v>
      </c>
      <c r="HB56">
        <v>0</v>
      </c>
      <c r="HC56">
        <f t="shared" si="112"/>
        <v>0</v>
      </c>
      <c r="HE56" t="s">
        <v>20</v>
      </c>
      <c r="HF56" t="s">
        <v>21</v>
      </c>
      <c r="HM56" t="s">
        <v>3</v>
      </c>
      <c r="HN56" t="s">
        <v>3</v>
      </c>
      <c r="HO56" t="s">
        <v>3</v>
      </c>
      <c r="HP56" t="s">
        <v>3</v>
      </c>
      <c r="HQ56" t="s">
        <v>3</v>
      </c>
      <c r="HS56">
        <v>0</v>
      </c>
      <c r="IK56">
        <v>0</v>
      </c>
    </row>
    <row r="57" spans="1:245" x14ac:dyDescent="0.2">
      <c r="A57">
        <v>18</v>
      </c>
      <c r="B57">
        <v>1</v>
      </c>
      <c r="C57">
        <v>61</v>
      </c>
      <c r="E57" t="s">
        <v>3</v>
      </c>
      <c r="F57" t="s">
        <v>16</v>
      </c>
      <c r="G57" t="s">
        <v>67</v>
      </c>
      <c r="H57" t="s">
        <v>55</v>
      </c>
      <c r="I57">
        <f>I52*J57</f>
        <v>20</v>
      </c>
      <c r="J57">
        <v>34.482758620689658</v>
      </c>
      <c r="K57">
        <v>34.482759000000001</v>
      </c>
      <c r="O57">
        <f t="shared" si="82"/>
        <v>22563.94</v>
      </c>
      <c r="P57">
        <f t="shared" si="83"/>
        <v>22563.94</v>
      </c>
      <c r="Q57">
        <f t="shared" si="84"/>
        <v>0</v>
      </c>
      <c r="R57">
        <f t="shared" si="85"/>
        <v>0</v>
      </c>
      <c r="S57">
        <f t="shared" si="86"/>
        <v>0</v>
      </c>
      <c r="T57">
        <f t="shared" si="87"/>
        <v>0</v>
      </c>
      <c r="U57">
        <f t="shared" si="88"/>
        <v>0</v>
      </c>
      <c r="V57">
        <f t="shared" si="89"/>
        <v>0</v>
      </c>
      <c r="W57">
        <f t="shared" si="90"/>
        <v>0</v>
      </c>
      <c r="X57">
        <f t="shared" si="91"/>
        <v>0</v>
      </c>
      <c r="Y57">
        <f t="shared" si="92"/>
        <v>0</v>
      </c>
      <c r="AA57">
        <v>-1</v>
      </c>
      <c r="AB57">
        <f t="shared" si="93"/>
        <v>114.19</v>
      </c>
      <c r="AC57">
        <f t="shared" si="94"/>
        <v>114.19</v>
      </c>
      <c r="AD57">
        <f t="shared" si="113"/>
        <v>0</v>
      </c>
      <c r="AE57">
        <f t="shared" si="95"/>
        <v>0</v>
      </c>
      <c r="AF57">
        <f t="shared" si="96"/>
        <v>0</v>
      </c>
      <c r="AG57">
        <f t="shared" si="97"/>
        <v>0</v>
      </c>
      <c r="AH57">
        <f t="shared" si="98"/>
        <v>0</v>
      </c>
      <c r="AI57">
        <f t="shared" si="99"/>
        <v>0</v>
      </c>
      <c r="AJ57">
        <f t="shared" si="100"/>
        <v>0</v>
      </c>
      <c r="AK57">
        <v>114.19</v>
      </c>
      <c r="AL57">
        <v>114.19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1</v>
      </c>
      <c r="AW57">
        <v>1</v>
      </c>
      <c r="AZ57">
        <v>1</v>
      </c>
      <c r="BA57">
        <v>1</v>
      </c>
      <c r="BB57">
        <v>1</v>
      </c>
      <c r="BC57">
        <v>9.8800000000000008</v>
      </c>
      <c r="BD57" t="s">
        <v>3</v>
      </c>
      <c r="BE57" t="s">
        <v>3</v>
      </c>
      <c r="BF57" t="s">
        <v>3</v>
      </c>
      <c r="BG57" t="s">
        <v>3</v>
      </c>
      <c r="BH57">
        <v>3</v>
      </c>
      <c r="BI57">
        <v>0</v>
      </c>
      <c r="BJ57" t="s">
        <v>3</v>
      </c>
      <c r="BM57">
        <v>333</v>
      </c>
      <c r="BN57">
        <v>0</v>
      </c>
      <c r="BO57" t="s">
        <v>3</v>
      </c>
      <c r="BP57">
        <v>0</v>
      </c>
      <c r="BQ57">
        <v>0</v>
      </c>
      <c r="BR57">
        <v>0</v>
      </c>
      <c r="BS57">
        <v>1</v>
      </c>
      <c r="BT57">
        <v>1</v>
      </c>
      <c r="BU57">
        <v>1</v>
      </c>
      <c r="BV57">
        <v>1</v>
      </c>
      <c r="BW57">
        <v>1</v>
      </c>
      <c r="BX57">
        <v>1</v>
      </c>
      <c r="BY57" t="s">
        <v>3</v>
      </c>
      <c r="BZ57">
        <v>112</v>
      </c>
      <c r="CA57">
        <v>70</v>
      </c>
      <c r="CB57" t="s">
        <v>3</v>
      </c>
      <c r="CE57">
        <v>0</v>
      </c>
      <c r="CF57">
        <v>0</v>
      </c>
      <c r="CG57">
        <v>0</v>
      </c>
      <c r="CM57">
        <v>0</v>
      </c>
      <c r="CN57" t="s">
        <v>3</v>
      </c>
      <c r="CO57">
        <v>0</v>
      </c>
      <c r="CP57">
        <f t="shared" si="101"/>
        <v>22563.94</v>
      </c>
      <c r="CQ57">
        <f t="shared" si="114"/>
        <v>1128.1972000000001</v>
      </c>
      <c r="CR57">
        <f t="shared" si="115"/>
        <v>0</v>
      </c>
      <c r="CS57">
        <f t="shared" si="116"/>
        <v>0</v>
      </c>
      <c r="CT57">
        <f t="shared" si="117"/>
        <v>0</v>
      </c>
      <c r="CU57">
        <f t="shared" si="102"/>
        <v>0</v>
      </c>
      <c r="CV57">
        <f t="shared" si="118"/>
        <v>0</v>
      </c>
      <c r="CW57">
        <f t="shared" si="103"/>
        <v>0</v>
      </c>
      <c r="CX57">
        <f t="shared" si="104"/>
        <v>0</v>
      </c>
      <c r="CY57">
        <f>0</f>
        <v>0</v>
      </c>
      <c r="CZ57">
        <f>0</f>
        <v>0</v>
      </c>
      <c r="DC57" t="s">
        <v>3</v>
      </c>
      <c r="DD57" t="s">
        <v>3</v>
      </c>
      <c r="DE57" t="s">
        <v>3</v>
      </c>
      <c r="DF57" t="s">
        <v>3</v>
      </c>
      <c r="DG57" t="s">
        <v>3</v>
      </c>
      <c r="DH57" t="s">
        <v>3</v>
      </c>
      <c r="DI57" t="s">
        <v>3</v>
      </c>
      <c r="DJ57" t="s">
        <v>3</v>
      </c>
      <c r="DK57" t="s">
        <v>3</v>
      </c>
      <c r="DL57" t="s">
        <v>3</v>
      </c>
      <c r="DM57" t="s">
        <v>3</v>
      </c>
      <c r="DN57">
        <v>0</v>
      </c>
      <c r="DO57">
        <v>0</v>
      </c>
      <c r="DP57">
        <v>1</v>
      </c>
      <c r="DQ57">
        <v>1</v>
      </c>
      <c r="DU57">
        <v>1010</v>
      </c>
      <c r="DV57" t="s">
        <v>55</v>
      </c>
      <c r="DW57" t="s">
        <v>55</v>
      </c>
      <c r="DX57">
        <v>1</v>
      </c>
      <c r="DZ57" t="s">
        <v>3</v>
      </c>
      <c r="EA57" t="s">
        <v>3</v>
      </c>
      <c r="EB57" t="s">
        <v>3</v>
      </c>
      <c r="EC57" t="s">
        <v>3</v>
      </c>
      <c r="EE57">
        <v>0</v>
      </c>
      <c r="EF57">
        <v>0</v>
      </c>
      <c r="EG57" t="s">
        <v>3</v>
      </c>
      <c r="EH57">
        <v>0</v>
      </c>
      <c r="EI57" t="s">
        <v>3</v>
      </c>
      <c r="EJ57">
        <v>0</v>
      </c>
      <c r="EK57">
        <v>333</v>
      </c>
      <c r="EL57" t="s">
        <v>3</v>
      </c>
      <c r="EM57" t="s">
        <v>3</v>
      </c>
      <c r="EO57" t="s">
        <v>3</v>
      </c>
      <c r="EQ57">
        <v>1024</v>
      </c>
      <c r="ER57">
        <v>114.19</v>
      </c>
      <c r="ES57">
        <v>114.19</v>
      </c>
      <c r="ET57">
        <v>0</v>
      </c>
      <c r="EU57">
        <v>0</v>
      </c>
      <c r="EV57">
        <v>0</v>
      </c>
      <c r="EW57">
        <v>0</v>
      </c>
      <c r="EX57">
        <v>0</v>
      </c>
      <c r="EZ57">
        <v>5</v>
      </c>
      <c r="FC57">
        <v>1</v>
      </c>
      <c r="FD57">
        <v>18</v>
      </c>
      <c r="FF57">
        <v>1327.31</v>
      </c>
      <c r="FQ57">
        <v>0</v>
      </c>
      <c r="FR57">
        <v>0</v>
      </c>
      <c r="FS57">
        <v>0</v>
      </c>
      <c r="FX57">
        <v>112</v>
      </c>
      <c r="FY57">
        <v>70</v>
      </c>
      <c r="GA57" t="s">
        <v>68</v>
      </c>
      <c r="GD57">
        <v>0</v>
      </c>
      <c r="GF57">
        <v>-138536489</v>
      </c>
      <c r="GG57">
        <v>2</v>
      </c>
      <c r="GH57">
        <v>3</v>
      </c>
      <c r="GI57">
        <v>5</v>
      </c>
      <c r="GJ57">
        <v>0</v>
      </c>
      <c r="GK57">
        <f>ROUND(R57*(R12)/100,2)</f>
        <v>0</v>
      </c>
      <c r="GL57">
        <f t="shared" si="105"/>
        <v>0</v>
      </c>
      <c r="GM57">
        <f>ROUND(O57+X57+Y57+GK57,2)+GX57</f>
        <v>22563.94</v>
      </c>
      <c r="GN57">
        <f t="shared" si="107"/>
        <v>22563.94</v>
      </c>
      <c r="GO57">
        <f t="shared" si="108"/>
        <v>0</v>
      </c>
      <c r="GP57">
        <f t="shared" si="109"/>
        <v>0</v>
      </c>
      <c r="GR57">
        <v>1</v>
      </c>
      <c r="GS57">
        <v>1</v>
      </c>
      <c r="GT57">
        <v>0</v>
      </c>
      <c r="GU57" t="s">
        <v>3</v>
      </c>
      <c r="GV57">
        <f t="shared" si="110"/>
        <v>0</v>
      </c>
      <c r="GW57">
        <v>1</v>
      </c>
      <c r="GX57">
        <f t="shared" si="111"/>
        <v>0</v>
      </c>
      <c r="HA57">
        <v>0</v>
      </c>
      <c r="HB57">
        <v>0</v>
      </c>
      <c r="HC57">
        <f t="shared" si="112"/>
        <v>0</v>
      </c>
      <c r="HE57" t="s">
        <v>20</v>
      </c>
      <c r="HF57" t="s">
        <v>21</v>
      </c>
      <c r="HM57" t="s">
        <v>3</v>
      </c>
      <c r="HN57" t="s">
        <v>3</v>
      </c>
      <c r="HO57" t="s">
        <v>3</v>
      </c>
      <c r="HP57" t="s">
        <v>3</v>
      </c>
      <c r="HQ57" t="s">
        <v>3</v>
      </c>
      <c r="HS57">
        <v>0</v>
      </c>
      <c r="IK57">
        <v>0</v>
      </c>
    </row>
    <row r="58" spans="1:245" x14ac:dyDescent="0.2">
      <c r="A58">
        <v>19</v>
      </c>
      <c r="B58">
        <v>1</v>
      </c>
      <c r="F58" t="s">
        <v>3</v>
      </c>
      <c r="G58" t="s">
        <v>79</v>
      </c>
      <c r="H58" t="s">
        <v>3</v>
      </c>
      <c r="AA58">
        <v>1</v>
      </c>
      <c r="IK58">
        <v>0</v>
      </c>
    </row>
    <row r="59" spans="1:245" x14ac:dyDescent="0.2">
      <c r="A59">
        <v>17</v>
      </c>
      <c r="B59">
        <v>1</v>
      </c>
      <c r="C59">
        <f>ROW(SmtRes!A68)</f>
        <v>68</v>
      </c>
      <c r="D59">
        <f>ROW(EtalonRes!A44)</f>
        <v>44</v>
      </c>
      <c r="E59" t="s">
        <v>80</v>
      </c>
      <c r="F59" t="s">
        <v>49</v>
      </c>
      <c r="G59" t="s">
        <v>50</v>
      </c>
      <c r="H59" t="s">
        <v>51</v>
      </c>
      <c r="I59">
        <f>ROUND(48/100,9)</f>
        <v>0.48</v>
      </c>
      <c r="J59">
        <v>0</v>
      </c>
      <c r="K59">
        <f>ROUND(48/100,9)</f>
        <v>0.48</v>
      </c>
      <c r="O59">
        <f t="shared" ref="O59:O70" si="119">ROUND(CP59,2)</f>
        <v>25631.119999999999</v>
      </c>
      <c r="P59">
        <f t="shared" ref="P59:P70" si="120">ROUND(CQ59*I59,2)</f>
        <v>0</v>
      </c>
      <c r="Q59">
        <f t="shared" ref="Q59:Q70" si="121">ROUND(CR59*I59,2)</f>
        <v>1059.17</v>
      </c>
      <c r="R59">
        <f t="shared" ref="R59:R70" si="122">ROUND(CS59*I59,2)</f>
        <v>3.26</v>
      </c>
      <c r="S59">
        <f t="shared" ref="S59:S70" si="123">ROUND(CT59*I59,2)</f>
        <v>24571.95</v>
      </c>
      <c r="T59">
        <f t="shared" ref="T59:T70" si="124">ROUND(CU59*I59,2)</f>
        <v>0</v>
      </c>
      <c r="U59">
        <f t="shared" ref="U59:U70" si="125">CV59*I59</f>
        <v>38.64</v>
      </c>
      <c r="V59">
        <f t="shared" ref="V59:V70" si="126">CW59*I59</f>
        <v>0</v>
      </c>
      <c r="W59">
        <f t="shared" ref="W59:W70" si="127">ROUND(CX59*I59,2)</f>
        <v>0</v>
      </c>
      <c r="X59">
        <f t="shared" ref="X59:X70" si="128">ROUND(CY59,2)</f>
        <v>17200.37</v>
      </c>
      <c r="Y59">
        <f t="shared" ref="Y59:Y70" si="129">ROUND(CZ59,2)</f>
        <v>2457.1999999999998</v>
      </c>
      <c r="AA59">
        <v>64249956</v>
      </c>
      <c r="AB59">
        <f t="shared" ref="AB59:AB70" si="130">ROUND((AC59+AD59+AF59),6)</f>
        <v>53398.16</v>
      </c>
      <c r="AC59">
        <f t="shared" ref="AC59:AC70" si="131">ROUND((ES59),6)</f>
        <v>0</v>
      </c>
      <c r="AD59">
        <f>ROUND((((ET59)-(EU59))+AE59),6)</f>
        <v>2206.6</v>
      </c>
      <c r="AE59">
        <f t="shared" ref="AE59:AE70" si="132">ROUND((EU59),6)</f>
        <v>6.8</v>
      </c>
      <c r="AF59">
        <f t="shared" ref="AF59:AF70" si="133">ROUND((EV59),6)</f>
        <v>51191.56</v>
      </c>
      <c r="AG59">
        <f t="shared" ref="AG59:AG70" si="134">ROUND((AP59),6)</f>
        <v>0</v>
      </c>
      <c r="AH59">
        <f t="shared" ref="AH59:AH70" si="135">(EW59)</f>
        <v>80.5</v>
      </c>
      <c r="AI59">
        <f t="shared" ref="AI59:AI70" si="136">(EX59)</f>
        <v>0</v>
      </c>
      <c r="AJ59">
        <f t="shared" ref="AJ59:AJ70" si="137">(AS59)</f>
        <v>0</v>
      </c>
      <c r="AK59">
        <v>53398.16</v>
      </c>
      <c r="AL59">
        <v>0</v>
      </c>
      <c r="AM59">
        <v>2206.6</v>
      </c>
      <c r="AN59">
        <v>6.8</v>
      </c>
      <c r="AO59">
        <v>51191.56</v>
      </c>
      <c r="AP59">
        <v>0</v>
      </c>
      <c r="AQ59">
        <v>80.5</v>
      </c>
      <c r="AR59">
        <v>0</v>
      </c>
      <c r="AS59">
        <v>0</v>
      </c>
      <c r="AT59">
        <v>70</v>
      </c>
      <c r="AU59">
        <v>10</v>
      </c>
      <c r="AV59">
        <v>1</v>
      </c>
      <c r="AW59">
        <v>1</v>
      </c>
      <c r="AZ59">
        <v>1</v>
      </c>
      <c r="BA59">
        <v>1</v>
      </c>
      <c r="BB59">
        <v>1</v>
      </c>
      <c r="BC59">
        <v>1</v>
      </c>
      <c r="BD59" t="s">
        <v>3</v>
      </c>
      <c r="BE59" t="s">
        <v>3</v>
      </c>
      <c r="BF59" t="s">
        <v>3</v>
      </c>
      <c r="BG59" t="s">
        <v>3</v>
      </c>
      <c r="BH59">
        <v>0</v>
      </c>
      <c r="BI59">
        <v>4</v>
      </c>
      <c r="BJ59" t="s">
        <v>52</v>
      </c>
      <c r="BM59">
        <v>0</v>
      </c>
      <c r="BN59">
        <v>0</v>
      </c>
      <c r="BO59" t="s">
        <v>3</v>
      </c>
      <c r="BP59">
        <v>0</v>
      </c>
      <c r="BQ59">
        <v>1</v>
      </c>
      <c r="BR59">
        <v>0</v>
      </c>
      <c r="BS59">
        <v>1</v>
      </c>
      <c r="BT59">
        <v>1</v>
      </c>
      <c r="BU59">
        <v>1</v>
      </c>
      <c r="BV59">
        <v>1</v>
      </c>
      <c r="BW59">
        <v>1</v>
      </c>
      <c r="BX59">
        <v>1</v>
      </c>
      <c r="BY59" t="s">
        <v>3</v>
      </c>
      <c r="BZ59">
        <v>70</v>
      </c>
      <c r="CA59">
        <v>10</v>
      </c>
      <c r="CB59" t="s">
        <v>3</v>
      </c>
      <c r="CE59">
        <v>0</v>
      </c>
      <c r="CF59">
        <v>0</v>
      </c>
      <c r="CG59">
        <v>0</v>
      </c>
      <c r="CM59">
        <v>0</v>
      </c>
      <c r="CN59" t="s">
        <v>3</v>
      </c>
      <c r="CO59">
        <v>0</v>
      </c>
      <c r="CP59">
        <f t="shared" ref="CP59:CP70" si="138">(P59+Q59+S59)</f>
        <v>25631.120000000003</v>
      </c>
      <c r="CQ59">
        <f>(AC59*BC59*AW59)</f>
        <v>0</v>
      </c>
      <c r="CR59">
        <f>((((ET59)*BB59-(EU59)*BS59)+AE59*BS59)*AV59)</f>
        <v>2206.6</v>
      </c>
      <c r="CS59">
        <f>(AE59*BS59*AV59)</f>
        <v>6.8</v>
      </c>
      <c r="CT59">
        <f>(AF59*BA59*AV59)</f>
        <v>51191.56</v>
      </c>
      <c r="CU59">
        <f t="shared" ref="CU59:CU70" si="139">AG59</f>
        <v>0</v>
      </c>
      <c r="CV59">
        <f>(AH59*AV59)</f>
        <v>80.5</v>
      </c>
      <c r="CW59">
        <f t="shared" ref="CW59:CW70" si="140">AI59</f>
        <v>0</v>
      </c>
      <c r="CX59">
        <f t="shared" ref="CX59:CX70" si="141">AJ59</f>
        <v>0</v>
      </c>
      <c r="CY59">
        <f>((S59*BZ59)/100)</f>
        <v>17200.365000000002</v>
      </c>
      <c r="CZ59">
        <f>((S59*CA59)/100)</f>
        <v>2457.1950000000002</v>
      </c>
      <c r="DC59" t="s">
        <v>3</v>
      </c>
      <c r="DD59" t="s">
        <v>3</v>
      </c>
      <c r="DE59" t="s">
        <v>3</v>
      </c>
      <c r="DF59" t="s">
        <v>3</v>
      </c>
      <c r="DG59" t="s">
        <v>3</v>
      </c>
      <c r="DH59" t="s">
        <v>3</v>
      </c>
      <c r="DI59" t="s">
        <v>3</v>
      </c>
      <c r="DJ59" t="s">
        <v>3</v>
      </c>
      <c r="DK59" t="s">
        <v>3</v>
      </c>
      <c r="DL59" t="s">
        <v>3</v>
      </c>
      <c r="DM59" t="s">
        <v>3</v>
      </c>
      <c r="DN59">
        <v>0</v>
      </c>
      <c r="DO59">
        <v>0</v>
      </c>
      <c r="DP59">
        <v>1</v>
      </c>
      <c r="DQ59">
        <v>1</v>
      </c>
      <c r="DU59">
        <v>1010</v>
      </c>
      <c r="DV59" t="s">
        <v>51</v>
      </c>
      <c r="DW59" t="s">
        <v>51</v>
      </c>
      <c r="DX59">
        <v>100</v>
      </c>
      <c r="DZ59" t="s">
        <v>3</v>
      </c>
      <c r="EA59" t="s">
        <v>3</v>
      </c>
      <c r="EB59" t="s">
        <v>3</v>
      </c>
      <c r="EC59" t="s">
        <v>3</v>
      </c>
      <c r="EE59">
        <v>62941757</v>
      </c>
      <c r="EF59">
        <v>1</v>
      </c>
      <c r="EG59" t="s">
        <v>35</v>
      </c>
      <c r="EH59">
        <v>0</v>
      </c>
      <c r="EI59" t="s">
        <v>3</v>
      </c>
      <c r="EJ59">
        <v>4</v>
      </c>
      <c r="EK59">
        <v>0</v>
      </c>
      <c r="EL59" t="s">
        <v>36</v>
      </c>
      <c r="EM59" t="s">
        <v>37</v>
      </c>
      <c r="EO59" t="s">
        <v>3</v>
      </c>
      <c r="EQ59">
        <v>0</v>
      </c>
      <c r="ER59">
        <v>53398.16</v>
      </c>
      <c r="ES59">
        <v>0</v>
      </c>
      <c r="ET59">
        <v>2206.6</v>
      </c>
      <c r="EU59">
        <v>6.8</v>
      </c>
      <c r="EV59">
        <v>51191.56</v>
      </c>
      <c r="EW59">
        <v>80.5</v>
      </c>
      <c r="EX59">
        <v>0</v>
      </c>
      <c r="EY59">
        <v>0</v>
      </c>
      <c r="FQ59">
        <v>0</v>
      </c>
      <c r="FR59">
        <v>0</v>
      </c>
      <c r="FS59">
        <v>0</v>
      </c>
      <c r="FX59">
        <v>70</v>
      </c>
      <c r="FY59">
        <v>10</v>
      </c>
      <c r="GA59" t="s">
        <v>3</v>
      </c>
      <c r="GD59">
        <v>0</v>
      </c>
      <c r="GF59">
        <v>1158422448</v>
      </c>
      <c r="GG59">
        <v>2</v>
      </c>
      <c r="GH59">
        <v>1</v>
      </c>
      <c r="GI59">
        <v>-2</v>
      </c>
      <c r="GJ59">
        <v>0</v>
      </c>
      <c r="GK59">
        <f>ROUND(R59*(R12)/100,2)</f>
        <v>3.52</v>
      </c>
      <c r="GL59">
        <f t="shared" ref="GL59:GL70" si="142">ROUND(IF(AND(BH59=3,BI59=3,FS59&lt;&gt;0),P59,0),2)</f>
        <v>0</v>
      </c>
      <c r="GM59">
        <f t="shared" ref="GM59:GM64" si="143">ROUND(O59+X59+Y59+GK59,2)+GX59</f>
        <v>45292.21</v>
      </c>
      <c r="GN59">
        <f t="shared" ref="GN59:GN70" si="144">IF(OR(BI59=0,BI59=1),GM59-GX59,0)</f>
        <v>0</v>
      </c>
      <c r="GO59">
        <f t="shared" ref="GO59:GO70" si="145">IF(BI59=2,GM59-GX59,0)</f>
        <v>0</v>
      </c>
      <c r="GP59">
        <f t="shared" ref="GP59:GP70" si="146">IF(BI59=4,GM59-GX59,0)</f>
        <v>45292.21</v>
      </c>
      <c r="GR59">
        <v>0</v>
      </c>
      <c r="GS59">
        <v>3</v>
      </c>
      <c r="GT59">
        <v>0</v>
      </c>
      <c r="GU59" t="s">
        <v>3</v>
      </c>
      <c r="GV59">
        <f t="shared" ref="GV59:GV70" si="147">ROUND((GT59),6)</f>
        <v>0</v>
      </c>
      <c r="GW59">
        <v>1</v>
      </c>
      <c r="GX59">
        <f t="shared" ref="GX59:GX70" si="148">ROUND(HC59*I59,2)</f>
        <v>0</v>
      </c>
      <c r="HA59">
        <v>0</v>
      </c>
      <c r="HB59">
        <v>0</v>
      </c>
      <c r="HC59">
        <f t="shared" ref="HC59:HC70" si="149">GV59*GW59</f>
        <v>0</v>
      </c>
      <c r="HE59" t="s">
        <v>3</v>
      </c>
      <c r="HF59" t="s">
        <v>3</v>
      </c>
      <c r="HM59" t="s">
        <v>3</v>
      </c>
      <c r="HN59" t="s">
        <v>3</v>
      </c>
      <c r="HO59" t="s">
        <v>3</v>
      </c>
      <c r="HP59" t="s">
        <v>3</v>
      </c>
      <c r="HQ59" t="s">
        <v>3</v>
      </c>
      <c r="HS59">
        <v>0</v>
      </c>
      <c r="IK59">
        <v>0</v>
      </c>
    </row>
    <row r="60" spans="1:245" x14ac:dyDescent="0.2">
      <c r="A60">
        <v>18</v>
      </c>
      <c r="B60">
        <v>1</v>
      </c>
      <c r="C60">
        <v>64</v>
      </c>
      <c r="E60" t="s">
        <v>81</v>
      </c>
      <c r="F60" t="s">
        <v>16</v>
      </c>
      <c r="G60" t="s">
        <v>54</v>
      </c>
      <c r="H60" t="s">
        <v>55</v>
      </c>
      <c r="I60">
        <f>I59*J60</f>
        <v>5</v>
      </c>
      <c r="J60">
        <v>10.416666666666668</v>
      </c>
      <c r="K60">
        <v>10.416667</v>
      </c>
      <c r="O60">
        <f t="shared" si="119"/>
        <v>72428.800000000003</v>
      </c>
      <c r="P60">
        <f t="shared" si="120"/>
        <v>72428.800000000003</v>
      </c>
      <c r="Q60">
        <f t="shared" si="121"/>
        <v>0</v>
      </c>
      <c r="R60">
        <f t="shared" si="122"/>
        <v>0</v>
      </c>
      <c r="S60">
        <f t="shared" si="123"/>
        <v>0</v>
      </c>
      <c r="T60">
        <f t="shared" si="124"/>
        <v>0</v>
      </c>
      <c r="U60">
        <f t="shared" si="125"/>
        <v>0</v>
      </c>
      <c r="V60">
        <f t="shared" si="126"/>
        <v>0</v>
      </c>
      <c r="W60">
        <f t="shared" si="127"/>
        <v>0</v>
      </c>
      <c r="X60">
        <f t="shared" si="128"/>
        <v>0</v>
      </c>
      <c r="Y60">
        <f t="shared" si="129"/>
        <v>0</v>
      </c>
      <c r="AA60">
        <v>64249956</v>
      </c>
      <c r="AB60">
        <f t="shared" si="130"/>
        <v>1466.17</v>
      </c>
      <c r="AC60">
        <f t="shared" si="131"/>
        <v>1466.17</v>
      </c>
      <c r="AD60">
        <f t="shared" ref="AD60:AD70" si="150">ROUND((ET60),6)</f>
        <v>0</v>
      </c>
      <c r="AE60">
        <f t="shared" si="132"/>
        <v>0</v>
      </c>
      <c r="AF60">
        <f t="shared" si="133"/>
        <v>0</v>
      </c>
      <c r="AG60">
        <f t="shared" si="134"/>
        <v>0</v>
      </c>
      <c r="AH60">
        <f t="shared" si="135"/>
        <v>0</v>
      </c>
      <c r="AI60">
        <f t="shared" si="136"/>
        <v>0</v>
      </c>
      <c r="AJ60">
        <f t="shared" si="137"/>
        <v>0</v>
      </c>
      <c r="AK60">
        <v>1466.17</v>
      </c>
      <c r="AL60">
        <v>1466.17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1</v>
      </c>
      <c r="AW60">
        <v>1</v>
      </c>
      <c r="AZ60">
        <v>1</v>
      </c>
      <c r="BA60">
        <v>1</v>
      </c>
      <c r="BB60">
        <v>1</v>
      </c>
      <c r="BC60">
        <v>9.8800000000000008</v>
      </c>
      <c r="BD60" t="s">
        <v>3</v>
      </c>
      <c r="BE60" t="s">
        <v>3</v>
      </c>
      <c r="BF60" t="s">
        <v>3</v>
      </c>
      <c r="BG60" t="s">
        <v>3</v>
      </c>
      <c r="BH60">
        <v>3</v>
      </c>
      <c r="BI60">
        <v>0</v>
      </c>
      <c r="BJ60" t="s">
        <v>3</v>
      </c>
      <c r="BM60">
        <v>333</v>
      </c>
      <c r="BN60">
        <v>0</v>
      </c>
      <c r="BO60" t="s">
        <v>3</v>
      </c>
      <c r="BP60">
        <v>0</v>
      </c>
      <c r="BQ60">
        <v>0</v>
      </c>
      <c r="BR60">
        <v>0</v>
      </c>
      <c r="BS60">
        <v>1</v>
      </c>
      <c r="BT60">
        <v>1</v>
      </c>
      <c r="BU60">
        <v>1</v>
      </c>
      <c r="BV60">
        <v>1</v>
      </c>
      <c r="BW60">
        <v>1</v>
      </c>
      <c r="BX60">
        <v>1</v>
      </c>
      <c r="BY60" t="s">
        <v>3</v>
      </c>
      <c r="BZ60">
        <v>112</v>
      </c>
      <c r="CA60">
        <v>70</v>
      </c>
      <c r="CB60" t="s">
        <v>3</v>
      </c>
      <c r="CE60">
        <v>0</v>
      </c>
      <c r="CF60">
        <v>0</v>
      </c>
      <c r="CG60">
        <v>0</v>
      </c>
      <c r="CM60">
        <v>0</v>
      </c>
      <c r="CN60" t="s">
        <v>3</v>
      </c>
      <c r="CO60">
        <v>0</v>
      </c>
      <c r="CP60">
        <f t="shared" si="138"/>
        <v>72428.800000000003</v>
      </c>
      <c r="CQ60">
        <f t="shared" ref="CQ60:CQ70" si="151">AC60*BC60</f>
        <v>14485.759600000001</v>
      </c>
      <c r="CR60">
        <f t="shared" ref="CR60:CR70" si="152">AD60*BB60</f>
        <v>0</v>
      </c>
      <c r="CS60">
        <f t="shared" ref="CS60:CS70" si="153">AE60*BS60</f>
        <v>0</v>
      </c>
      <c r="CT60">
        <f t="shared" ref="CT60:CT70" si="154">AF60*BA60</f>
        <v>0</v>
      </c>
      <c r="CU60">
        <f t="shared" si="139"/>
        <v>0</v>
      </c>
      <c r="CV60">
        <f t="shared" ref="CV60:CV70" si="155">AH60</f>
        <v>0</v>
      </c>
      <c r="CW60">
        <f t="shared" si="140"/>
        <v>0</v>
      </c>
      <c r="CX60">
        <f t="shared" si="141"/>
        <v>0</v>
      </c>
      <c r="CY60">
        <f>0</f>
        <v>0</v>
      </c>
      <c r="CZ60">
        <f>0</f>
        <v>0</v>
      </c>
      <c r="DC60" t="s">
        <v>3</v>
      </c>
      <c r="DD60" t="s">
        <v>3</v>
      </c>
      <c r="DE60" t="s">
        <v>3</v>
      </c>
      <c r="DF60" t="s">
        <v>3</v>
      </c>
      <c r="DG60" t="s">
        <v>3</v>
      </c>
      <c r="DH60" t="s">
        <v>3</v>
      </c>
      <c r="DI60" t="s">
        <v>3</v>
      </c>
      <c r="DJ60" t="s">
        <v>3</v>
      </c>
      <c r="DK60" t="s">
        <v>3</v>
      </c>
      <c r="DL60" t="s">
        <v>3</v>
      </c>
      <c r="DM60" t="s">
        <v>3</v>
      </c>
      <c r="DN60">
        <v>0</v>
      </c>
      <c r="DO60">
        <v>0</v>
      </c>
      <c r="DP60">
        <v>1</v>
      </c>
      <c r="DQ60">
        <v>1</v>
      </c>
      <c r="DU60">
        <v>1010</v>
      </c>
      <c r="DV60" t="s">
        <v>55</v>
      </c>
      <c r="DW60" t="s">
        <v>55</v>
      </c>
      <c r="DX60">
        <v>1</v>
      </c>
      <c r="DZ60" t="s">
        <v>3</v>
      </c>
      <c r="EA60" t="s">
        <v>3</v>
      </c>
      <c r="EB60" t="s">
        <v>3</v>
      </c>
      <c r="EC60" t="s">
        <v>3</v>
      </c>
      <c r="EE60">
        <v>0</v>
      </c>
      <c r="EF60">
        <v>0</v>
      </c>
      <c r="EG60" t="s">
        <v>3</v>
      </c>
      <c r="EH60">
        <v>0</v>
      </c>
      <c r="EI60" t="s">
        <v>3</v>
      </c>
      <c r="EJ60">
        <v>0</v>
      </c>
      <c r="EK60">
        <v>333</v>
      </c>
      <c r="EL60" t="s">
        <v>3</v>
      </c>
      <c r="EM60" t="s">
        <v>3</v>
      </c>
      <c r="EO60" t="s">
        <v>3</v>
      </c>
      <c r="EQ60">
        <v>0</v>
      </c>
      <c r="ER60">
        <v>1466.17</v>
      </c>
      <c r="ES60">
        <v>1466.17</v>
      </c>
      <c r="ET60">
        <v>0</v>
      </c>
      <c r="EU60">
        <v>0</v>
      </c>
      <c r="EV60">
        <v>0</v>
      </c>
      <c r="EW60">
        <v>0</v>
      </c>
      <c r="EX60">
        <v>0</v>
      </c>
      <c r="EZ60">
        <v>5</v>
      </c>
      <c r="FC60">
        <v>1</v>
      </c>
      <c r="FD60">
        <v>18</v>
      </c>
      <c r="FF60">
        <v>17042.09</v>
      </c>
      <c r="FQ60">
        <v>0</v>
      </c>
      <c r="FR60">
        <v>0</v>
      </c>
      <c r="FS60">
        <v>0</v>
      </c>
      <c r="FX60">
        <v>112</v>
      </c>
      <c r="FY60">
        <v>70</v>
      </c>
      <c r="GA60" t="s">
        <v>56</v>
      </c>
      <c r="GD60">
        <v>0</v>
      </c>
      <c r="GF60">
        <v>277238542</v>
      </c>
      <c r="GG60">
        <v>2</v>
      </c>
      <c r="GH60">
        <v>3</v>
      </c>
      <c r="GI60">
        <v>5</v>
      </c>
      <c r="GJ60">
        <v>0</v>
      </c>
      <c r="GK60">
        <f>ROUND(R60*(R12)/100,2)</f>
        <v>0</v>
      </c>
      <c r="GL60">
        <f t="shared" si="142"/>
        <v>0</v>
      </c>
      <c r="GM60">
        <f t="shared" si="143"/>
        <v>72428.800000000003</v>
      </c>
      <c r="GN60">
        <f t="shared" si="144"/>
        <v>72428.800000000003</v>
      </c>
      <c r="GO60">
        <f t="shared" si="145"/>
        <v>0</v>
      </c>
      <c r="GP60">
        <f t="shared" si="146"/>
        <v>0</v>
      </c>
      <c r="GR60">
        <v>1</v>
      </c>
      <c r="GS60">
        <v>1</v>
      </c>
      <c r="GT60">
        <v>0</v>
      </c>
      <c r="GU60" t="s">
        <v>3</v>
      </c>
      <c r="GV60">
        <f t="shared" si="147"/>
        <v>0</v>
      </c>
      <c r="GW60">
        <v>1</v>
      </c>
      <c r="GX60">
        <f t="shared" si="148"/>
        <v>0</v>
      </c>
      <c r="HA60">
        <v>0</v>
      </c>
      <c r="HB60">
        <v>0</v>
      </c>
      <c r="HC60">
        <f t="shared" si="149"/>
        <v>0</v>
      </c>
      <c r="HE60" t="s">
        <v>20</v>
      </c>
      <c r="HF60" t="s">
        <v>21</v>
      </c>
      <c r="HM60" t="s">
        <v>3</v>
      </c>
      <c r="HN60" t="s">
        <v>3</v>
      </c>
      <c r="HO60" t="s">
        <v>3</v>
      </c>
      <c r="HP60" t="s">
        <v>3</v>
      </c>
      <c r="HQ60" t="s">
        <v>3</v>
      </c>
      <c r="HS60">
        <v>0</v>
      </c>
      <c r="IK60">
        <v>0</v>
      </c>
    </row>
    <row r="61" spans="1:245" x14ac:dyDescent="0.2">
      <c r="A61">
        <v>18</v>
      </c>
      <c r="B61">
        <v>1</v>
      </c>
      <c r="C61">
        <v>65</v>
      </c>
      <c r="E61" t="s">
        <v>82</v>
      </c>
      <c r="F61" t="s">
        <v>16</v>
      </c>
      <c r="G61" t="s">
        <v>58</v>
      </c>
      <c r="H61" t="s">
        <v>55</v>
      </c>
      <c r="I61">
        <f>I59*J61</f>
        <v>5</v>
      </c>
      <c r="J61">
        <v>10.416666666666668</v>
      </c>
      <c r="K61">
        <v>10.416667</v>
      </c>
      <c r="O61">
        <f t="shared" si="119"/>
        <v>33782.68</v>
      </c>
      <c r="P61">
        <f t="shared" si="120"/>
        <v>33782.68</v>
      </c>
      <c r="Q61">
        <f t="shared" si="121"/>
        <v>0</v>
      </c>
      <c r="R61">
        <f t="shared" si="122"/>
        <v>0</v>
      </c>
      <c r="S61">
        <f t="shared" si="123"/>
        <v>0</v>
      </c>
      <c r="T61">
        <f t="shared" si="124"/>
        <v>0</v>
      </c>
      <c r="U61">
        <f t="shared" si="125"/>
        <v>0</v>
      </c>
      <c r="V61">
        <f t="shared" si="126"/>
        <v>0</v>
      </c>
      <c r="W61">
        <f t="shared" si="127"/>
        <v>0</v>
      </c>
      <c r="X61">
        <f t="shared" si="128"/>
        <v>0</v>
      </c>
      <c r="Y61">
        <f t="shared" si="129"/>
        <v>0</v>
      </c>
      <c r="AA61">
        <v>64249956</v>
      </c>
      <c r="AB61">
        <f t="shared" si="130"/>
        <v>683.86</v>
      </c>
      <c r="AC61">
        <f t="shared" si="131"/>
        <v>683.86</v>
      </c>
      <c r="AD61">
        <f t="shared" si="150"/>
        <v>0</v>
      </c>
      <c r="AE61">
        <f t="shared" si="132"/>
        <v>0</v>
      </c>
      <c r="AF61">
        <f t="shared" si="133"/>
        <v>0</v>
      </c>
      <c r="AG61">
        <f t="shared" si="134"/>
        <v>0</v>
      </c>
      <c r="AH61">
        <f t="shared" si="135"/>
        <v>0</v>
      </c>
      <c r="AI61">
        <f t="shared" si="136"/>
        <v>0</v>
      </c>
      <c r="AJ61">
        <f t="shared" si="137"/>
        <v>0</v>
      </c>
      <c r="AK61">
        <v>683.86</v>
      </c>
      <c r="AL61">
        <v>683.86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1</v>
      </c>
      <c r="AW61">
        <v>1</v>
      </c>
      <c r="AZ61">
        <v>1</v>
      </c>
      <c r="BA61">
        <v>1</v>
      </c>
      <c r="BB61">
        <v>1</v>
      </c>
      <c r="BC61">
        <v>9.8800000000000008</v>
      </c>
      <c r="BD61" t="s">
        <v>3</v>
      </c>
      <c r="BE61" t="s">
        <v>3</v>
      </c>
      <c r="BF61" t="s">
        <v>3</v>
      </c>
      <c r="BG61" t="s">
        <v>3</v>
      </c>
      <c r="BH61">
        <v>3</v>
      </c>
      <c r="BI61">
        <v>0</v>
      </c>
      <c r="BJ61" t="s">
        <v>3</v>
      </c>
      <c r="BM61">
        <v>333</v>
      </c>
      <c r="BN61">
        <v>0</v>
      </c>
      <c r="BO61" t="s">
        <v>3</v>
      </c>
      <c r="BP61">
        <v>0</v>
      </c>
      <c r="BQ61">
        <v>0</v>
      </c>
      <c r="BR61">
        <v>0</v>
      </c>
      <c r="BS61">
        <v>1</v>
      </c>
      <c r="BT61">
        <v>1</v>
      </c>
      <c r="BU61">
        <v>1</v>
      </c>
      <c r="BV61">
        <v>1</v>
      </c>
      <c r="BW61">
        <v>1</v>
      </c>
      <c r="BX61">
        <v>1</v>
      </c>
      <c r="BY61" t="s">
        <v>3</v>
      </c>
      <c r="BZ61">
        <v>112</v>
      </c>
      <c r="CA61">
        <v>70</v>
      </c>
      <c r="CB61" t="s">
        <v>3</v>
      </c>
      <c r="CE61">
        <v>0</v>
      </c>
      <c r="CF61">
        <v>0</v>
      </c>
      <c r="CG61">
        <v>0</v>
      </c>
      <c r="CM61">
        <v>0</v>
      </c>
      <c r="CN61" t="s">
        <v>3</v>
      </c>
      <c r="CO61">
        <v>0</v>
      </c>
      <c r="CP61">
        <f t="shared" si="138"/>
        <v>33782.68</v>
      </c>
      <c r="CQ61">
        <f t="shared" si="151"/>
        <v>6756.5368000000008</v>
      </c>
      <c r="CR61">
        <f t="shared" si="152"/>
        <v>0</v>
      </c>
      <c r="CS61">
        <f t="shared" si="153"/>
        <v>0</v>
      </c>
      <c r="CT61">
        <f t="shared" si="154"/>
        <v>0</v>
      </c>
      <c r="CU61">
        <f t="shared" si="139"/>
        <v>0</v>
      </c>
      <c r="CV61">
        <f t="shared" si="155"/>
        <v>0</v>
      </c>
      <c r="CW61">
        <f t="shared" si="140"/>
        <v>0</v>
      </c>
      <c r="CX61">
        <f t="shared" si="141"/>
        <v>0</v>
      </c>
      <c r="CY61">
        <f>0</f>
        <v>0</v>
      </c>
      <c r="CZ61">
        <f>0</f>
        <v>0</v>
      </c>
      <c r="DC61" t="s">
        <v>3</v>
      </c>
      <c r="DD61" t="s">
        <v>3</v>
      </c>
      <c r="DE61" t="s">
        <v>3</v>
      </c>
      <c r="DF61" t="s">
        <v>3</v>
      </c>
      <c r="DG61" t="s">
        <v>3</v>
      </c>
      <c r="DH61" t="s">
        <v>3</v>
      </c>
      <c r="DI61" t="s">
        <v>3</v>
      </c>
      <c r="DJ61" t="s">
        <v>3</v>
      </c>
      <c r="DK61" t="s">
        <v>3</v>
      </c>
      <c r="DL61" t="s">
        <v>3</v>
      </c>
      <c r="DM61" t="s">
        <v>3</v>
      </c>
      <c r="DN61">
        <v>0</v>
      </c>
      <c r="DO61">
        <v>0</v>
      </c>
      <c r="DP61">
        <v>1</v>
      </c>
      <c r="DQ61">
        <v>1</v>
      </c>
      <c r="DU61">
        <v>1010</v>
      </c>
      <c r="DV61" t="s">
        <v>55</v>
      </c>
      <c r="DW61" t="s">
        <v>55</v>
      </c>
      <c r="DX61">
        <v>1</v>
      </c>
      <c r="DZ61" t="s">
        <v>3</v>
      </c>
      <c r="EA61" t="s">
        <v>3</v>
      </c>
      <c r="EB61" t="s">
        <v>3</v>
      </c>
      <c r="EC61" t="s">
        <v>3</v>
      </c>
      <c r="EE61">
        <v>0</v>
      </c>
      <c r="EF61">
        <v>0</v>
      </c>
      <c r="EG61" t="s">
        <v>3</v>
      </c>
      <c r="EH61">
        <v>0</v>
      </c>
      <c r="EI61" t="s">
        <v>3</v>
      </c>
      <c r="EJ61">
        <v>0</v>
      </c>
      <c r="EK61">
        <v>333</v>
      </c>
      <c r="EL61" t="s">
        <v>3</v>
      </c>
      <c r="EM61" t="s">
        <v>3</v>
      </c>
      <c r="EO61" t="s">
        <v>3</v>
      </c>
      <c r="EQ61">
        <v>0</v>
      </c>
      <c r="ER61">
        <v>683.86</v>
      </c>
      <c r="ES61">
        <v>683.86</v>
      </c>
      <c r="ET61">
        <v>0</v>
      </c>
      <c r="EU61">
        <v>0</v>
      </c>
      <c r="EV61">
        <v>0</v>
      </c>
      <c r="EW61">
        <v>0</v>
      </c>
      <c r="EX61">
        <v>0</v>
      </c>
      <c r="EZ61">
        <v>5</v>
      </c>
      <c r="FC61">
        <v>1</v>
      </c>
      <c r="FD61">
        <v>18</v>
      </c>
      <c r="FF61">
        <v>7948.85</v>
      </c>
      <c r="FQ61">
        <v>0</v>
      </c>
      <c r="FR61">
        <v>0</v>
      </c>
      <c r="FS61">
        <v>0</v>
      </c>
      <c r="FX61">
        <v>112</v>
      </c>
      <c r="FY61">
        <v>70</v>
      </c>
      <c r="GA61" t="s">
        <v>59</v>
      </c>
      <c r="GD61">
        <v>0</v>
      </c>
      <c r="GF61">
        <v>-1269339310</v>
      </c>
      <c r="GG61">
        <v>2</v>
      </c>
      <c r="GH61">
        <v>3</v>
      </c>
      <c r="GI61">
        <v>5</v>
      </c>
      <c r="GJ61">
        <v>0</v>
      </c>
      <c r="GK61">
        <f>ROUND(R61*(R12)/100,2)</f>
        <v>0</v>
      </c>
      <c r="GL61">
        <f t="shared" si="142"/>
        <v>0</v>
      </c>
      <c r="GM61">
        <f t="shared" si="143"/>
        <v>33782.68</v>
      </c>
      <c r="GN61">
        <f t="shared" si="144"/>
        <v>33782.68</v>
      </c>
      <c r="GO61">
        <f t="shared" si="145"/>
        <v>0</v>
      </c>
      <c r="GP61">
        <f t="shared" si="146"/>
        <v>0</v>
      </c>
      <c r="GR61">
        <v>1</v>
      </c>
      <c r="GS61">
        <v>1</v>
      </c>
      <c r="GT61">
        <v>0</v>
      </c>
      <c r="GU61" t="s">
        <v>3</v>
      </c>
      <c r="GV61">
        <f t="shared" si="147"/>
        <v>0</v>
      </c>
      <c r="GW61">
        <v>1</v>
      </c>
      <c r="GX61">
        <f t="shared" si="148"/>
        <v>0</v>
      </c>
      <c r="HA61">
        <v>0</v>
      </c>
      <c r="HB61">
        <v>0</v>
      </c>
      <c r="HC61">
        <f t="shared" si="149"/>
        <v>0</v>
      </c>
      <c r="HE61" t="s">
        <v>20</v>
      </c>
      <c r="HF61" t="s">
        <v>21</v>
      </c>
      <c r="HM61" t="s">
        <v>3</v>
      </c>
      <c r="HN61" t="s">
        <v>3</v>
      </c>
      <c r="HO61" t="s">
        <v>3</v>
      </c>
      <c r="HP61" t="s">
        <v>3</v>
      </c>
      <c r="HQ61" t="s">
        <v>3</v>
      </c>
      <c r="HS61">
        <v>0</v>
      </c>
      <c r="IK61">
        <v>0</v>
      </c>
    </row>
    <row r="62" spans="1:245" x14ac:dyDescent="0.2">
      <c r="A62">
        <v>18</v>
      </c>
      <c r="B62">
        <v>1</v>
      </c>
      <c r="C62">
        <v>66</v>
      </c>
      <c r="E62" t="s">
        <v>83</v>
      </c>
      <c r="F62" t="s">
        <v>16</v>
      </c>
      <c r="G62" t="s">
        <v>61</v>
      </c>
      <c r="H62" t="s">
        <v>55</v>
      </c>
      <c r="I62">
        <f>I59*J62</f>
        <v>14</v>
      </c>
      <c r="J62">
        <v>29.166666666666668</v>
      </c>
      <c r="K62">
        <v>29.166667</v>
      </c>
      <c r="O62">
        <f t="shared" si="119"/>
        <v>27207.54</v>
      </c>
      <c r="P62">
        <f t="shared" si="120"/>
        <v>27207.54</v>
      </c>
      <c r="Q62">
        <f t="shared" si="121"/>
        <v>0</v>
      </c>
      <c r="R62">
        <f t="shared" si="122"/>
        <v>0</v>
      </c>
      <c r="S62">
        <f t="shared" si="123"/>
        <v>0</v>
      </c>
      <c r="T62">
        <f t="shared" si="124"/>
        <v>0</v>
      </c>
      <c r="U62">
        <f t="shared" si="125"/>
        <v>0</v>
      </c>
      <c r="V62">
        <f t="shared" si="126"/>
        <v>0</v>
      </c>
      <c r="W62">
        <f t="shared" si="127"/>
        <v>0</v>
      </c>
      <c r="X62">
        <f t="shared" si="128"/>
        <v>0</v>
      </c>
      <c r="Y62">
        <f t="shared" si="129"/>
        <v>0</v>
      </c>
      <c r="AA62">
        <v>64249956</v>
      </c>
      <c r="AB62">
        <f t="shared" si="130"/>
        <v>196.7</v>
      </c>
      <c r="AC62">
        <f t="shared" si="131"/>
        <v>196.7</v>
      </c>
      <c r="AD62">
        <f t="shared" si="150"/>
        <v>0</v>
      </c>
      <c r="AE62">
        <f t="shared" si="132"/>
        <v>0</v>
      </c>
      <c r="AF62">
        <f t="shared" si="133"/>
        <v>0</v>
      </c>
      <c r="AG62">
        <f t="shared" si="134"/>
        <v>0</v>
      </c>
      <c r="AH62">
        <f t="shared" si="135"/>
        <v>0</v>
      </c>
      <c r="AI62">
        <f t="shared" si="136"/>
        <v>0</v>
      </c>
      <c r="AJ62">
        <f t="shared" si="137"/>
        <v>0</v>
      </c>
      <c r="AK62">
        <v>196.70000000000002</v>
      </c>
      <c r="AL62">
        <v>196.70000000000002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1</v>
      </c>
      <c r="AW62">
        <v>1</v>
      </c>
      <c r="AZ62">
        <v>1</v>
      </c>
      <c r="BA62">
        <v>1</v>
      </c>
      <c r="BB62">
        <v>1</v>
      </c>
      <c r="BC62">
        <v>9.8800000000000008</v>
      </c>
      <c r="BD62" t="s">
        <v>3</v>
      </c>
      <c r="BE62" t="s">
        <v>3</v>
      </c>
      <c r="BF62" t="s">
        <v>3</v>
      </c>
      <c r="BG62" t="s">
        <v>3</v>
      </c>
      <c r="BH62">
        <v>3</v>
      </c>
      <c r="BI62">
        <v>0</v>
      </c>
      <c r="BJ62" t="s">
        <v>3</v>
      </c>
      <c r="BM62">
        <v>333</v>
      </c>
      <c r="BN62">
        <v>0</v>
      </c>
      <c r="BO62" t="s">
        <v>3</v>
      </c>
      <c r="BP62">
        <v>0</v>
      </c>
      <c r="BQ62">
        <v>0</v>
      </c>
      <c r="BR62">
        <v>0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 t="s">
        <v>3</v>
      </c>
      <c r="BZ62">
        <v>112</v>
      </c>
      <c r="CA62">
        <v>70</v>
      </c>
      <c r="CB62" t="s">
        <v>3</v>
      </c>
      <c r="CE62">
        <v>0</v>
      </c>
      <c r="CF62">
        <v>0</v>
      </c>
      <c r="CG62">
        <v>0</v>
      </c>
      <c r="CM62">
        <v>0</v>
      </c>
      <c r="CN62" t="s">
        <v>3</v>
      </c>
      <c r="CO62">
        <v>0</v>
      </c>
      <c r="CP62">
        <f t="shared" si="138"/>
        <v>27207.54</v>
      </c>
      <c r="CQ62">
        <f t="shared" si="151"/>
        <v>1943.396</v>
      </c>
      <c r="CR62">
        <f t="shared" si="152"/>
        <v>0</v>
      </c>
      <c r="CS62">
        <f t="shared" si="153"/>
        <v>0</v>
      </c>
      <c r="CT62">
        <f t="shared" si="154"/>
        <v>0</v>
      </c>
      <c r="CU62">
        <f t="shared" si="139"/>
        <v>0</v>
      </c>
      <c r="CV62">
        <f t="shared" si="155"/>
        <v>0</v>
      </c>
      <c r="CW62">
        <f t="shared" si="140"/>
        <v>0</v>
      </c>
      <c r="CX62">
        <f t="shared" si="141"/>
        <v>0</v>
      </c>
      <c r="CY62">
        <f>0</f>
        <v>0</v>
      </c>
      <c r="CZ62">
        <f>0</f>
        <v>0</v>
      </c>
      <c r="DC62" t="s">
        <v>3</v>
      </c>
      <c r="DD62" t="s">
        <v>3</v>
      </c>
      <c r="DE62" t="s">
        <v>3</v>
      </c>
      <c r="DF62" t="s">
        <v>3</v>
      </c>
      <c r="DG62" t="s">
        <v>3</v>
      </c>
      <c r="DH62" t="s">
        <v>3</v>
      </c>
      <c r="DI62" t="s">
        <v>3</v>
      </c>
      <c r="DJ62" t="s">
        <v>3</v>
      </c>
      <c r="DK62" t="s">
        <v>3</v>
      </c>
      <c r="DL62" t="s">
        <v>3</v>
      </c>
      <c r="DM62" t="s">
        <v>3</v>
      </c>
      <c r="DN62">
        <v>0</v>
      </c>
      <c r="DO62">
        <v>0</v>
      </c>
      <c r="DP62">
        <v>1</v>
      </c>
      <c r="DQ62">
        <v>1</v>
      </c>
      <c r="DU62">
        <v>1010</v>
      </c>
      <c r="DV62" t="s">
        <v>55</v>
      </c>
      <c r="DW62" t="s">
        <v>55</v>
      </c>
      <c r="DX62">
        <v>1</v>
      </c>
      <c r="DZ62" t="s">
        <v>3</v>
      </c>
      <c r="EA62" t="s">
        <v>3</v>
      </c>
      <c r="EB62" t="s">
        <v>3</v>
      </c>
      <c r="EC62" t="s">
        <v>3</v>
      </c>
      <c r="EE62">
        <v>0</v>
      </c>
      <c r="EF62">
        <v>0</v>
      </c>
      <c r="EG62" t="s">
        <v>3</v>
      </c>
      <c r="EH62">
        <v>0</v>
      </c>
      <c r="EI62" t="s">
        <v>3</v>
      </c>
      <c r="EJ62">
        <v>0</v>
      </c>
      <c r="EK62">
        <v>333</v>
      </c>
      <c r="EL62" t="s">
        <v>3</v>
      </c>
      <c r="EM62" t="s">
        <v>3</v>
      </c>
      <c r="EO62" t="s">
        <v>3</v>
      </c>
      <c r="EQ62">
        <v>0</v>
      </c>
      <c r="ER62">
        <v>196.70000000000002</v>
      </c>
      <c r="ES62">
        <v>196.70000000000002</v>
      </c>
      <c r="ET62">
        <v>0</v>
      </c>
      <c r="EU62">
        <v>0</v>
      </c>
      <c r="EV62">
        <v>0</v>
      </c>
      <c r="EW62">
        <v>0</v>
      </c>
      <c r="EX62">
        <v>0</v>
      </c>
      <c r="EZ62">
        <v>5</v>
      </c>
      <c r="FC62">
        <v>1</v>
      </c>
      <c r="FD62">
        <v>18</v>
      </c>
      <c r="FF62">
        <v>2286.2800000000002</v>
      </c>
      <c r="FQ62">
        <v>0</v>
      </c>
      <c r="FR62">
        <v>0</v>
      </c>
      <c r="FS62">
        <v>0</v>
      </c>
      <c r="FX62">
        <v>112</v>
      </c>
      <c r="FY62">
        <v>70</v>
      </c>
      <c r="GA62" t="s">
        <v>62</v>
      </c>
      <c r="GD62">
        <v>0</v>
      </c>
      <c r="GF62">
        <v>1154660637</v>
      </c>
      <c r="GG62">
        <v>2</v>
      </c>
      <c r="GH62">
        <v>3</v>
      </c>
      <c r="GI62">
        <v>5</v>
      </c>
      <c r="GJ62">
        <v>0</v>
      </c>
      <c r="GK62">
        <f>ROUND(R62*(R12)/100,2)</f>
        <v>0</v>
      </c>
      <c r="GL62">
        <f t="shared" si="142"/>
        <v>0</v>
      </c>
      <c r="GM62">
        <f t="shared" si="143"/>
        <v>27207.54</v>
      </c>
      <c r="GN62">
        <f t="shared" si="144"/>
        <v>27207.54</v>
      </c>
      <c r="GO62">
        <f t="shared" si="145"/>
        <v>0</v>
      </c>
      <c r="GP62">
        <f t="shared" si="146"/>
        <v>0</v>
      </c>
      <c r="GR62">
        <v>1</v>
      </c>
      <c r="GS62">
        <v>1</v>
      </c>
      <c r="GT62">
        <v>0</v>
      </c>
      <c r="GU62" t="s">
        <v>3</v>
      </c>
      <c r="GV62">
        <f t="shared" si="147"/>
        <v>0</v>
      </c>
      <c r="GW62">
        <v>1</v>
      </c>
      <c r="GX62">
        <f t="shared" si="148"/>
        <v>0</v>
      </c>
      <c r="HA62">
        <v>0</v>
      </c>
      <c r="HB62">
        <v>0</v>
      </c>
      <c r="HC62">
        <f t="shared" si="149"/>
        <v>0</v>
      </c>
      <c r="HE62" t="s">
        <v>20</v>
      </c>
      <c r="HF62" t="s">
        <v>21</v>
      </c>
      <c r="HM62" t="s">
        <v>3</v>
      </c>
      <c r="HN62" t="s">
        <v>3</v>
      </c>
      <c r="HO62" t="s">
        <v>3</v>
      </c>
      <c r="HP62" t="s">
        <v>3</v>
      </c>
      <c r="HQ62" t="s">
        <v>3</v>
      </c>
      <c r="HS62">
        <v>0</v>
      </c>
      <c r="IK62">
        <v>0</v>
      </c>
    </row>
    <row r="63" spans="1:245" x14ac:dyDescent="0.2">
      <c r="A63">
        <v>18</v>
      </c>
      <c r="B63">
        <v>1</v>
      </c>
      <c r="C63">
        <v>67</v>
      </c>
      <c r="E63" t="s">
        <v>84</v>
      </c>
      <c r="F63" t="s">
        <v>16</v>
      </c>
      <c r="G63" t="s">
        <v>64</v>
      </c>
      <c r="H63" t="s">
        <v>55</v>
      </c>
      <c r="I63">
        <f>I59*J63</f>
        <v>8</v>
      </c>
      <c r="J63">
        <v>16.666666666666668</v>
      </c>
      <c r="K63">
        <v>16.666667</v>
      </c>
      <c r="O63">
        <f t="shared" si="119"/>
        <v>9404.18</v>
      </c>
      <c r="P63">
        <f t="shared" si="120"/>
        <v>9404.18</v>
      </c>
      <c r="Q63">
        <f t="shared" si="121"/>
        <v>0</v>
      </c>
      <c r="R63">
        <f t="shared" si="122"/>
        <v>0</v>
      </c>
      <c r="S63">
        <f t="shared" si="123"/>
        <v>0</v>
      </c>
      <c r="T63">
        <f t="shared" si="124"/>
        <v>0</v>
      </c>
      <c r="U63">
        <f t="shared" si="125"/>
        <v>0</v>
      </c>
      <c r="V63">
        <f t="shared" si="126"/>
        <v>0</v>
      </c>
      <c r="W63">
        <f t="shared" si="127"/>
        <v>0</v>
      </c>
      <c r="X63">
        <f t="shared" si="128"/>
        <v>0</v>
      </c>
      <c r="Y63">
        <f t="shared" si="129"/>
        <v>0</v>
      </c>
      <c r="AA63">
        <v>64249956</v>
      </c>
      <c r="AB63">
        <f t="shared" si="130"/>
        <v>118.98</v>
      </c>
      <c r="AC63">
        <f t="shared" si="131"/>
        <v>118.98</v>
      </c>
      <c r="AD63">
        <f t="shared" si="150"/>
        <v>0</v>
      </c>
      <c r="AE63">
        <f t="shared" si="132"/>
        <v>0</v>
      </c>
      <c r="AF63">
        <f t="shared" si="133"/>
        <v>0</v>
      </c>
      <c r="AG63">
        <f t="shared" si="134"/>
        <v>0</v>
      </c>
      <c r="AH63">
        <f t="shared" si="135"/>
        <v>0</v>
      </c>
      <c r="AI63">
        <f t="shared" si="136"/>
        <v>0</v>
      </c>
      <c r="AJ63">
        <f t="shared" si="137"/>
        <v>0</v>
      </c>
      <c r="AK63">
        <v>118.98</v>
      </c>
      <c r="AL63">
        <v>118.98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1</v>
      </c>
      <c r="AW63">
        <v>1</v>
      </c>
      <c r="AZ63">
        <v>1</v>
      </c>
      <c r="BA63">
        <v>1</v>
      </c>
      <c r="BB63">
        <v>1</v>
      </c>
      <c r="BC63">
        <v>9.8800000000000008</v>
      </c>
      <c r="BD63" t="s">
        <v>3</v>
      </c>
      <c r="BE63" t="s">
        <v>3</v>
      </c>
      <c r="BF63" t="s">
        <v>3</v>
      </c>
      <c r="BG63" t="s">
        <v>3</v>
      </c>
      <c r="BH63">
        <v>3</v>
      </c>
      <c r="BI63">
        <v>0</v>
      </c>
      <c r="BJ63" t="s">
        <v>3</v>
      </c>
      <c r="BM63">
        <v>333</v>
      </c>
      <c r="BN63">
        <v>0</v>
      </c>
      <c r="BO63" t="s">
        <v>3</v>
      </c>
      <c r="BP63">
        <v>0</v>
      </c>
      <c r="BQ63">
        <v>0</v>
      </c>
      <c r="BR63">
        <v>0</v>
      </c>
      <c r="BS63">
        <v>1</v>
      </c>
      <c r="BT63">
        <v>1</v>
      </c>
      <c r="BU63">
        <v>1</v>
      </c>
      <c r="BV63">
        <v>1</v>
      </c>
      <c r="BW63">
        <v>1</v>
      </c>
      <c r="BX63">
        <v>1</v>
      </c>
      <c r="BY63" t="s">
        <v>3</v>
      </c>
      <c r="BZ63">
        <v>112</v>
      </c>
      <c r="CA63">
        <v>70</v>
      </c>
      <c r="CB63" t="s">
        <v>3</v>
      </c>
      <c r="CE63">
        <v>0</v>
      </c>
      <c r="CF63">
        <v>0</v>
      </c>
      <c r="CG63">
        <v>0</v>
      </c>
      <c r="CM63">
        <v>0</v>
      </c>
      <c r="CN63" t="s">
        <v>3</v>
      </c>
      <c r="CO63">
        <v>0</v>
      </c>
      <c r="CP63">
        <f t="shared" si="138"/>
        <v>9404.18</v>
      </c>
      <c r="CQ63">
        <f t="shared" si="151"/>
        <v>1175.5224000000001</v>
      </c>
      <c r="CR63">
        <f t="shared" si="152"/>
        <v>0</v>
      </c>
      <c r="CS63">
        <f t="shared" si="153"/>
        <v>0</v>
      </c>
      <c r="CT63">
        <f t="shared" si="154"/>
        <v>0</v>
      </c>
      <c r="CU63">
        <f t="shared" si="139"/>
        <v>0</v>
      </c>
      <c r="CV63">
        <f t="shared" si="155"/>
        <v>0</v>
      </c>
      <c r="CW63">
        <f t="shared" si="140"/>
        <v>0</v>
      </c>
      <c r="CX63">
        <f t="shared" si="141"/>
        <v>0</v>
      </c>
      <c r="CY63">
        <f>0</f>
        <v>0</v>
      </c>
      <c r="CZ63">
        <f>0</f>
        <v>0</v>
      </c>
      <c r="DC63" t="s">
        <v>3</v>
      </c>
      <c r="DD63" t="s">
        <v>3</v>
      </c>
      <c r="DE63" t="s">
        <v>3</v>
      </c>
      <c r="DF63" t="s">
        <v>3</v>
      </c>
      <c r="DG63" t="s">
        <v>3</v>
      </c>
      <c r="DH63" t="s">
        <v>3</v>
      </c>
      <c r="DI63" t="s">
        <v>3</v>
      </c>
      <c r="DJ63" t="s">
        <v>3</v>
      </c>
      <c r="DK63" t="s">
        <v>3</v>
      </c>
      <c r="DL63" t="s">
        <v>3</v>
      </c>
      <c r="DM63" t="s">
        <v>3</v>
      </c>
      <c r="DN63">
        <v>0</v>
      </c>
      <c r="DO63">
        <v>0</v>
      </c>
      <c r="DP63">
        <v>1</v>
      </c>
      <c r="DQ63">
        <v>1</v>
      </c>
      <c r="DU63">
        <v>1010</v>
      </c>
      <c r="DV63" t="s">
        <v>55</v>
      </c>
      <c r="DW63" t="s">
        <v>55</v>
      </c>
      <c r="DX63">
        <v>1</v>
      </c>
      <c r="DZ63" t="s">
        <v>3</v>
      </c>
      <c r="EA63" t="s">
        <v>3</v>
      </c>
      <c r="EB63" t="s">
        <v>3</v>
      </c>
      <c r="EC63" t="s">
        <v>3</v>
      </c>
      <c r="EE63">
        <v>0</v>
      </c>
      <c r="EF63">
        <v>0</v>
      </c>
      <c r="EG63" t="s">
        <v>3</v>
      </c>
      <c r="EH63">
        <v>0</v>
      </c>
      <c r="EI63" t="s">
        <v>3</v>
      </c>
      <c r="EJ63">
        <v>0</v>
      </c>
      <c r="EK63">
        <v>333</v>
      </c>
      <c r="EL63" t="s">
        <v>3</v>
      </c>
      <c r="EM63" t="s">
        <v>3</v>
      </c>
      <c r="EO63" t="s">
        <v>3</v>
      </c>
      <c r="EQ63">
        <v>0</v>
      </c>
      <c r="ER63">
        <v>118.98</v>
      </c>
      <c r="ES63">
        <v>118.98</v>
      </c>
      <c r="ET63">
        <v>0</v>
      </c>
      <c r="EU63">
        <v>0</v>
      </c>
      <c r="EV63">
        <v>0</v>
      </c>
      <c r="EW63">
        <v>0</v>
      </c>
      <c r="EX63">
        <v>0</v>
      </c>
      <c r="EZ63">
        <v>5</v>
      </c>
      <c r="FC63">
        <v>1</v>
      </c>
      <c r="FD63">
        <v>18</v>
      </c>
      <c r="FF63">
        <v>1383.02</v>
      </c>
      <c r="FQ63">
        <v>0</v>
      </c>
      <c r="FR63">
        <v>0</v>
      </c>
      <c r="FS63">
        <v>0</v>
      </c>
      <c r="FX63">
        <v>112</v>
      </c>
      <c r="FY63">
        <v>70</v>
      </c>
      <c r="GA63" t="s">
        <v>65</v>
      </c>
      <c r="GD63">
        <v>0</v>
      </c>
      <c r="GF63">
        <v>158177034</v>
      </c>
      <c r="GG63">
        <v>2</v>
      </c>
      <c r="GH63">
        <v>3</v>
      </c>
      <c r="GI63">
        <v>5</v>
      </c>
      <c r="GJ63">
        <v>0</v>
      </c>
      <c r="GK63">
        <f>ROUND(R63*(R12)/100,2)</f>
        <v>0</v>
      </c>
      <c r="GL63">
        <f t="shared" si="142"/>
        <v>0</v>
      </c>
      <c r="GM63">
        <f t="shared" si="143"/>
        <v>9404.18</v>
      </c>
      <c r="GN63">
        <f t="shared" si="144"/>
        <v>9404.18</v>
      </c>
      <c r="GO63">
        <f t="shared" si="145"/>
        <v>0</v>
      </c>
      <c r="GP63">
        <f t="shared" si="146"/>
        <v>0</v>
      </c>
      <c r="GR63">
        <v>1</v>
      </c>
      <c r="GS63">
        <v>1</v>
      </c>
      <c r="GT63">
        <v>0</v>
      </c>
      <c r="GU63" t="s">
        <v>3</v>
      </c>
      <c r="GV63">
        <f t="shared" si="147"/>
        <v>0</v>
      </c>
      <c r="GW63">
        <v>1</v>
      </c>
      <c r="GX63">
        <f t="shared" si="148"/>
        <v>0</v>
      </c>
      <c r="HA63">
        <v>0</v>
      </c>
      <c r="HB63">
        <v>0</v>
      </c>
      <c r="HC63">
        <f t="shared" si="149"/>
        <v>0</v>
      </c>
      <c r="HE63" t="s">
        <v>20</v>
      </c>
      <c r="HF63" t="s">
        <v>21</v>
      </c>
      <c r="HM63" t="s">
        <v>3</v>
      </c>
      <c r="HN63" t="s">
        <v>3</v>
      </c>
      <c r="HO63" t="s">
        <v>3</v>
      </c>
      <c r="HP63" t="s">
        <v>3</v>
      </c>
      <c r="HQ63" t="s">
        <v>3</v>
      </c>
      <c r="HS63">
        <v>0</v>
      </c>
      <c r="IK63">
        <v>0</v>
      </c>
    </row>
    <row r="64" spans="1:245" x14ac:dyDescent="0.2">
      <c r="A64">
        <v>18</v>
      </c>
      <c r="B64">
        <v>1</v>
      </c>
      <c r="C64">
        <v>68</v>
      </c>
      <c r="E64" t="s">
        <v>85</v>
      </c>
      <c r="F64" t="s">
        <v>16</v>
      </c>
      <c r="G64" t="s">
        <v>67</v>
      </c>
      <c r="H64" t="s">
        <v>55</v>
      </c>
      <c r="I64">
        <f>I59*J64</f>
        <v>16</v>
      </c>
      <c r="J64">
        <v>33.333333333333336</v>
      </c>
      <c r="K64">
        <v>33.333333000000003</v>
      </c>
      <c r="O64">
        <f t="shared" si="119"/>
        <v>18051.16</v>
      </c>
      <c r="P64">
        <f t="shared" si="120"/>
        <v>18051.16</v>
      </c>
      <c r="Q64">
        <f t="shared" si="121"/>
        <v>0</v>
      </c>
      <c r="R64">
        <f t="shared" si="122"/>
        <v>0</v>
      </c>
      <c r="S64">
        <f t="shared" si="123"/>
        <v>0</v>
      </c>
      <c r="T64">
        <f t="shared" si="124"/>
        <v>0</v>
      </c>
      <c r="U64">
        <f t="shared" si="125"/>
        <v>0</v>
      </c>
      <c r="V64">
        <f t="shared" si="126"/>
        <v>0</v>
      </c>
      <c r="W64">
        <f t="shared" si="127"/>
        <v>0</v>
      </c>
      <c r="X64">
        <f t="shared" si="128"/>
        <v>0</v>
      </c>
      <c r="Y64">
        <f t="shared" si="129"/>
        <v>0</v>
      </c>
      <c r="AA64">
        <v>64249956</v>
      </c>
      <c r="AB64">
        <f t="shared" si="130"/>
        <v>114.19</v>
      </c>
      <c r="AC64">
        <f t="shared" si="131"/>
        <v>114.19</v>
      </c>
      <c r="AD64">
        <f t="shared" si="150"/>
        <v>0</v>
      </c>
      <c r="AE64">
        <f t="shared" si="132"/>
        <v>0</v>
      </c>
      <c r="AF64">
        <f t="shared" si="133"/>
        <v>0</v>
      </c>
      <c r="AG64">
        <f t="shared" si="134"/>
        <v>0</v>
      </c>
      <c r="AH64">
        <f t="shared" si="135"/>
        <v>0</v>
      </c>
      <c r="AI64">
        <f t="shared" si="136"/>
        <v>0</v>
      </c>
      <c r="AJ64">
        <f t="shared" si="137"/>
        <v>0</v>
      </c>
      <c r="AK64">
        <v>114.19</v>
      </c>
      <c r="AL64">
        <v>114.19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1</v>
      </c>
      <c r="AW64">
        <v>1</v>
      </c>
      <c r="AZ64">
        <v>1</v>
      </c>
      <c r="BA64">
        <v>1</v>
      </c>
      <c r="BB64">
        <v>1</v>
      </c>
      <c r="BC64">
        <v>9.8800000000000008</v>
      </c>
      <c r="BD64" t="s">
        <v>3</v>
      </c>
      <c r="BE64" t="s">
        <v>3</v>
      </c>
      <c r="BF64" t="s">
        <v>3</v>
      </c>
      <c r="BG64" t="s">
        <v>3</v>
      </c>
      <c r="BH64">
        <v>3</v>
      </c>
      <c r="BI64">
        <v>0</v>
      </c>
      <c r="BJ64" t="s">
        <v>3</v>
      </c>
      <c r="BM64">
        <v>333</v>
      </c>
      <c r="BN64">
        <v>0</v>
      </c>
      <c r="BO64" t="s">
        <v>3</v>
      </c>
      <c r="BP64">
        <v>0</v>
      </c>
      <c r="BQ64">
        <v>0</v>
      </c>
      <c r="BR64">
        <v>0</v>
      </c>
      <c r="BS64">
        <v>1</v>
      </c>
      <c r="BT64">
        <v>1</v>
      </c>
      <c r="BU64">
        <v>1</v>
      </c>
      <c r="BV64">
        <v>1</v>
      </c>
      <c r="BW64">
        <v>1</v>
      </c>
      <c r="BX64">
        <v>1</v>
      </c>
      <c r="BY64" t="s">
        <v>3</v>
      </c>
      <c r="BZ64">
        <v>112</v>
      </c>
      <c r="CA64">
        <v>70</v>
      </c>
      <c r="CB64" t="s">
        <v>3</v>
      </c>
      <c r="CE64">
        <v>0</v>
      </c>
      <c r="CF64">
        <v>0</v>
      </c>
      <c r="CG64">
        <v>0</v>
      </c>
      <c r="CM64">
        <v>0</v>
      </c>
      <c r="CN64" t="s">
        <v>3</v>
      </c>
      <c r="CO64">
        <v>0</v>
      </c>
      <c r="CP64">
        <f t="shared" si="138"/>
        <v>18051.16</v>
      </c>
      <c r="CQ64">
        <f t="shared" si="151"/>
        <v>1128.1972000000001</v>
      </c>
      <c r="CR64">
        <f t="shared" si="152"/>
        <v>0</v>
      </c>
      <c r="CS64">
        <f t="shared" si="153"/>
        <v>0</v>
      </c>
      <c r="CT64">
        <f t="shared" si="154"/>
        <v>0</v>
      </c>
      <c r="CU64">
        <f t="shared" si="139"/>
        <v>0</v>
      </c>
      <c r="CV64">
        <f t="shared" si="155"/>
        <v>0</v>
      </c>
      <c r="CW64">
        <f t="shared" si="140"/>
        <v>0</v>
      </c>
      <c r="CX64">
        <f t="shared" si="141"/>
        <v>0</v>
      </c>
      <c r="CY64">
        <f>0</f>
        <v>0</v>
      </c>
      <c r="CZ64">
        <f>0</f>
        <v>0</v>
      </c>
      <c r="DC64" t="s">
        <v>3</v>
      </c>
      <c r="DD64" t="s">
        <v>3</v>
      </c>
      <c r="DE64" t="s">
        <v>3</v>
      </c>
      <c r="DF64" t="s">
        <v>3</v>
      </c>
      <c r="DG64" t="s">
        <v>3</v>
      </c>
      <c r="DH64" t="s">
        <v>3</v>
      </c>
      <c r="DI64" t="s">
        <v>3</v>
      </c>
      <c r="DJ64" t="s">
        <v>3</v>
      </c>
      <c r="DK64" t="s">
        <v>3</v>
      </c>
      <c r="DL64" t="s">
        <v>3</v>
      </c>
      <c r="DM64" t="s">
        <v>3</v>
      </c>
      <c r="DN64">
        <v>0</v>
      </c>
      <c r="DO64">
        <v>0</v>
      </c>
      <c r="DP64">
        <v>1</v>
      </c>
      <c r="DQ64">
        <v>1</v>
      </c>
      <c r="DU64">
        <v>1010</v>
      </c>
      <c r="DV64" t="s">
        <v>55</v>
      </c>
      <c r="DW64" t="s">
        <v>55</v>
      </c>
      <c r="DX64">
        <v>1</v>
      </c>
      <c r="DZ64" t="s">
        <v>3</v>
      </c>
      <c r="EA64" t="s">
        <v>3</v>
      </c>
      <c r="EB64" t="s">
        <v>3</v>
      </c>
      <c r="EC64" t="s">
        <v>3</v>
      </c>
      <c r="EE64">
        <v>0</v>
      </c>
      <c r="EF64">
        <v>0</v>
      </c>
      <c r="EG64" t="s">
        <v>3</v>
      </c>
      <c r="EH64">
        <v>0</v>
      </c>
      <c r="EI64" t="s">
        <v>3</v>
      </c>
      <c r="EJ64">
        <v>0</v>
      </c>
      <c r="EK64">
        <v>333</v>
      </c>
      <c r="EL64" t="s">
        <v>3</v>
      </c>
      <c r="EM64" t="s">
        <v>3</v>
      </c>
      <c r="EO64" t="s">
        <v>3</v>
      </c>
      <c r="EQ64">
        <v>0</v>
      </c>
      <c r="ER64">
        <v>114.19</v>
      </c>
      <c r="ES64">
        <v>114.19</v>
      </c>
      <c r="ET64">
        <v>0</v>
      </c>
      <c r="EU64">
        <v>0</v>
      </c>
      <c r="EV64">
        <v>0</v>
      </c>
      <c r="EW64">
        <v>0</v>
      </c>
      <c r="EX64">
        <v>0</v>
      </c>
      <c r="EZ64">
        <v>5</v>
      </c>
      <c r="FC64">
        <v>1</v>
      </c>
      <c r="FD64">
        <v>18</v>
      </c>
      <c r="FF64">
        <v>1327.31</v>
      </c>
      <c r="FQ64">
        <v>0</v>
      </c>
      <c r="FR64">
        <v>0</v>
      </c>
      <c r="FS64">
        <v>0</v>
      </c>
      <c r="FX64">
        <v>112</v>
      </c>
      <c r="FY64">
        <v>70</v>
      </c>
      <c r="GA64" t="s">
        <v>68</v>
      </c>
      <c r="GD64">
        <v>0</v>
      </c>
      <c r="GF64">
        <v>-138536489</v>
      </c>
      <c r="GG64">
        <v>2</v>
      </c>
      <c r="GH64">
        <v>3</v>
      </c>
      <c r="GI64">
        <v>5</v>
      </c>
      <c r="GJ64">
        <v>0</v>
      </c>
      <c r="GK64">
        <f>ROUND(R64*(R12)/100,2)</f>
        <v>0</v>
      </c>
      <c r="GL64">
        <f t="shared" si="142"/>
        <v>0</v>
      </c>
      <c r="GM64">
        <f t="shared" si="143"/>
        <v>18051.16</v>
      </c>
      <c r="GN64">
        <f t="shared" si="144"/>
        <v>18051.16</v>
      </c>
      <c r="GO64">
        <f t="shared" si="145"/>
        <v>0</v>
      </c>
      <c r="GP64">
        <f t="shared" si="146"/>
        <v>0</v>
      </c>
      <c r="GR64">
        <v>1</v>
      </c>
      <c r="GS64">
        <v>1</v>
      </c>
      <c r="GT64">
        <v>0</v>
      </c>
      <c r="GU64" t="s">
        <v>3</v>
      </c>
      <c r="GV64">
        <f t="shared" si="147"/>
        <v>0</v>
      </c>
      <c r="GW64">
        <v>1</v>
      </c>
      <c r="GX64">
        <f t="shared" si="148"/>
        <v>0</v>
      </c>
      <c r="HA64">
        <v>0</v>
      </c>
      <c r="HB64">
        <v>0</v>
      </c>
      <c r="HC64">
        <f t="shared" si="149"/>
        <v>0</v>
      </c>
      <c r="HE64" t="s">
        <v>20</v>
      </c>
      <c r="HF64" t="s">
        <v>21</v>
      </c>
      <c r="HM64" t="s">
        <v>3</v>
      </c>
      <c r="HN64" t="s">
        <v>3</v>
      </c>
      <c r="HO64" t="s">
        <v>3</v>
      </c>
      <c r="HP64" t="s">
        <v>3</v>
      </c>
      <c r="HQ64" t="s">
        <v>3</v>
      </c>
      <c r="HS64">
        <v>0</v>
      </c>
      <c r="IK64">
        <v>0</v>
      </c>
    </row>
    <row r="65" spans="1:245" x14ac:dyDescent="0.2">
      <c r="A65">
        <v>17</v>
      </c>
      <c r="B65">
        <v>1</v>
      </c>
      <c r="C65">
        <f>ROW(SmtRes!A80)</f>
        <v>80</v>
      </c>
      <c r="D65">
        <f>ROW(EtalonRes!A53)</f>
        <v>53</v>
      </c>
      <c r="E65" t="s">
        <v>3</v>
      </c>
      <c r="F65" t="s">
        <v>69</v>
      </c>
      <c r="G65" t="s">
        <v>70</v>
      </c>
      <c r="H65" t="s">
        <v>51</v>
      </c>
      <c r="I65">
        <f>ROUND((5+5+14+8+16)/100,9)</f>
        <v>0.48</v>
      </c>
      <c r="J65">
        <v>0</v>
      </c>
      <c r="K65">
        <f>ROUND((5+5+14+8+16)/100,9)</f>
        <v>0.48</v>
      </c>
      <c r="O65">
        <f t="shared" si="119"/>
        <v>698.76</v>
      </c>
      <c r="P65">
        <f t="shared" si="120"/>
        <v>244.26</v>
      </c>
      <c r="Q65">
        <f t="shared" si="121"/>
        <v>18.04</v>
      </c>
      <c r="R65">
        <f t="shared" si="122"/>
        <v>0.67</v>
      </c>
      <c r="S65">
        <f t="shared" si="123"/>
        <v>436.46</v>
      </c>
      <c r="T65">
        <f t="shared" si="124"/>
        <v>0</v>
      </c>
      <c r="U65">
        <f t="shared" si="125"/>
        <v>33.6</v>
      </c>
      <c r="V65">
        <f t="shared" si="126"/>
        <v>0</v>
      </c>
      <c r="W65">
        <f t="shared" si="127"/>
        <v>0</v>
      </c>
      <c r="X65">
        <f t="shared" si="128"/>
        <v>0</v>
      </c>
      <c r="Y65">
        <f t="shared" si="129"/>
        <v>0</v>
      </c>
      <c r="AA65">
        <v>-1</v>
      </c>
      <c r="AB65">
        <f t="shared" si="130"/>
        <v>1455.75</v>
      </c>
      <c r="AC65">
        <f t="shared" si="131"/>
        <v>508.87</v>
      </c>
      <c r="AD65">
        <f t="shared" si="150"/>
        <v>37.58</v>
      </c>
      <c r="AE65">
        <f t="shared" si="132"/>
        <v>1.39</v>
      </c>
      <c r="AF65">
        <f t="shared" si="133"/>
        <v>909.3</v>
      </c>
      <c r="AG65">
        <f t="shared" si="134"/>
        <v>0</v>
      </c>
      <c r="AH65">
        <f t="shared" si="135"/>
        <v>70</v>
      </c>
      <c r="AI65">
        <f t="shared" si="136"/>
        <v>0</v>
      </c>
      <c r="AJ65">
        <f t="shared" si="137"/>
        <v>0</v>
      </c>
      <c r="AK65">
        <v>1455.75</v>
      </c>
      <c r="AL65">
        <v>508.87</v>
      </c>
      <c r="AM65">
        <v>37.58</v>
      </c>
      <c r="AN65">
        <v>1.39</v>
      </c>
      <c r="AO65">
        <v>909.3</v>
      </c>
      <c r="AP65">
        <v>0</v>
      </c>
      <c r="AQ65">
        <v>70</v>
      </c>
      <c r="AR65">
        <v>0</v>
      </c>
      <c r="AS65">
        <v>0</v>
      </c>
      <c r="AT65">
        <v>0</v>
      </c>
      <c r="AU65">
        <v>0</v>
      </c>
      <c r="AV65">
        <v>1</v>
      </c>
      <c r="AW65">
        <v>1</v>
      </c>
      <c r="AZ65">
        <v>1</v>
      </c>
      <c r="BA65">
        <v>1</v>
      </c>
      <c r="BB65">
        <v>1</v>
      </c>
      <c r="BC65">
        <v>1</v>
      </c>
      <c r="BD65" t="s">
        <v>3</v>
      </c>
      <c r="BE65" t="s">
        <v>3</v>
      </c>
      <c r="BF65" t="s">
        <v>3</v>
      </c>
      <c r="BG65" t="s">
        <v>3</v>
      </c>
      <c r="BH65">
        <v>0</v>
      </c>
      <c r="BI65">
        <v>0</v>
      </c>
      <c r="BJ65" t="s">
        <v>71</v>
      </c>
      <c r="BM65">
        <v>333</v>
      </c>
      <c r="BN65">
        <v>0</v>
      </c>
      <c r="BO65" t="s">
        <v>3</v>
      </c>
      <c r="BP65">
        <v>0</v>
      </c>
      <c r="BQ65">
        <v>0</v>
      </c>
      <c r="BR65">
        <v>0</v>
      </c>
      <c r="BS65">
        <v>1</v>
      </c>
      <c r="BT65">
        <v>1</v>
      </c>
      <c r="BU65">
        <v>1</v>
      </c>
      <c r="BV65">
        <v>1</v>
      </c>
      <c r="BW65">
        <v>1</v>
      </c>
      <c r="BX65">
        <v>1</v>
      </c>
      <c r="BY65" t="s">
        <v>3</v>
      </c>
      <c r="BZ65">
        <v>0</v>
      </c>
      <c r="CA65">
        <v>0</v>
      </c>
      <c r="CB65" t="s">
        <v>3</v>
      </c>
      <c r="CE65">
        <v>0</v>
      </c>
      <c r="CF65">
        <v>0</v>
      </c>
      <c r="CG65">
        <v>0</v>
      </c>
      <c r="CM65">
        <v>0</v>
      </c>
      <c r="CN65" t="s">
        <v>3</v>
      </c>
      <c r="CO65">
        <v>0</v>
      </c>
      <c r="CP65">
        <f t="shared" si="138"/>
        <v>698.76</v>
      </c>
      <c r="CQ65">
        <f t="shared" si="151"/>
        <v>508.87</v>
      </c>
      <c r="CR65">
        <f t="shared" si="152"/>
        <v>37.58</v>
      </c>
      <c r="CS65">
        <f t="shared" si="153"/>
        <v>1.39</v>
      </c>
      <c r="CT65">
        <f t="shared" si="154"/>
        <v>909.3</v>
      </c>
      <c r="CU65">
        <f t="shared" si="139"/>
        <v>0</v>
      </c>
      <c r="CV65">
        <f t="shared" si="155"/>
        <v>70</v>
      </c>
      <c r="CW65">
        <f t="shared" si="140"/>
        <v>0</v>
      </c>
      <c r="CX65">
        <f t="shared" si="141"/>
        <v>0</v>
      </c>
      <c r="CY65">
        <f>0</f>
        <v>0</v>
      </c>
      <c r="CZ65">
        <f>0</f>
        <v>0</v>
      </c>
      <c r="DC65" t="s">
        <v>3</v>
      </c>
      <c r="DD65" t="s">
        <v>3</v>
      </c>
      <c r="DE65" t="s">
        <v>3</v>
      </c>
      <c r="DF65" t="s">
        <v>3</v>
      </c>
      <c r="DG65" t="s">
        <v>3</v>
      </c>
      <c r="DH65" t="s">
        <v>3</v>
      </c>
      <c r="DI65" t="s">
        <v>3</v>
      </c>
      <c r="DJ65" t="s">
        <v>3</v>
      </c>
      <c r="DK65" t="s">
        <v>3</v>
      </c>
      <c r="DL65" t="s">
        <v>3</v>
      </c>
      <c r="DM65" t="s">
        <v>3</v>
      </c>
      <c r="DN65">
        <v>0</v>
      </c>
      <c r="DO65">
        <v>0</v>
      </c>
      <c r="DP65">
        <v>1</v>
      </c>
      <c r="DQ65">
        <v>1</v>
      </c>
      <c r="DU65">
        <v>1010</v>
      </c>
      <c r="DV65" t="s">
        <v>51</v>
      </c>
      <c r="DW65" t="s">
        <v>51</v>
      </c>
      <c r="DX65">
        <v>100</v>
      </c>
      <c r="DZ65" t="s">
        <v>3</v>
      </c>
      <c r="EA65" t="s">
        <v>3</v>
      </c>
      <c r="EB65" t="s">
        <v>3</v>
      </c>
      <c r="EC65" t="s">
        <v>3</v>
      </c>
      <c r="EE65">
        <v>0</v>
      </c>
      <c r="EF65">
        <v>0</v>
      </c>
      <c r="EG65" t="s">
        <v>3</v>
      </c>
      <c r="EH65">
        <v>0</v>
      </c>
      <c r="EI65" t="s">
        <v>3</v>
      </c>
      <c r="EJ65">
        <v>0</v>
      </c>
      <c r="EK65">
        <v>333</v>
      </c>
      <c r="EL65" t="s">
        <v>3</v>
      </c>
      <c r="EM65" t="s">
        <v>3</v>
      </c>
      <c r="EO65" t="s">
        <v>3</v>
      </c>
      <c r="EQ65">
        <v>1024</v>
      </c>
      <c r="ER65">
        <v>1455.75</v>
      </c>
      <c r="ES65">
        <v>508.87</v>
      </c>
      <c r="ET65">
        <v>37.58</v>
      </c>
      <c r="EU65">
        <v>1.39</v>
      </c>
      <c r="EV65">
        <v>909.3</v>
      </c>
      <c r="EW65">
        <v>70</v>
      </c>
      <c r="EX65">
        <v>0</v>
      </c>
      <c r="EY65">
        <v>0</v>
      </c>
      <c r="FQ65">
        <v>0</v>
      </c>
      <c r="FR65">
        <v>0</v>
      </c>
      <c r="FS65">
        <v>0</v>
      </c>
      <c r="FX65">
        <v>0</v>
      </c>
      <c r="FY65">
        <v>0</v>
      </c>
      <c r="GA65" t="s">
        <v>3</v>
      </c>
      <c r="GD65">
        <v>1</v>
      </c>
      <c r="GF65">
        <v>484898071</v>
      </c>
      <c r="GG65">
        <v>2</v>
      </c>
      <c r="GH65">
        <v>1</v>
      </c>
      <c r="GI65">
        <v>-2</v>
      </c>
      <c r="GJ65">
        <v>0</v>
      </c>
      <c r="GK65">
        <v>0</v>
      </c>
      <c r="GL65">
        <f t="shared" si="142"/>
        <v>0</v>
      </c>
      <c r="GM65">
        <f>ROUND(O65+X65+Y65,2)+GX65</f>
        <v>698.76</v>
      </c>
      <c r="GN65">
        <f t="shared" si="144"/>
        <v>698.76</v>
      </c>
      <c r="GO65">
        <f t="shared" si="145"/>
        <v>0</v>
      </c>
      <c r="GP65">
        <f t="shared" si="146"/>
        <v>0</v>
      </c>
      <c r="GR65">
        <v>0</v>
      </c>
      <c r="GS65">
        <v>0</v>
      </c>
      <c r="GT65">
        <v>0</v>
      </c>
      <c r="GU65" t="s">
        <v>3</v>
      </c>
      <c r="GV65">
        <f t="shared" si="147"/>
        <v>0</v>
      </c>
      <c r="GW65">
        <v>1</v>
      </c>
      <c r="GX65">
        <f t="shared" si="148"/>
        <v>0</v>
      </c>
      <c r="HA65">
        <v>0</v>
      </c>
      <c r="HB65">
        <v>0</v>
      </c>
      <c r="HC65">
        <f t="shared" si="149"/>
        <v>0</v>
      </c>
      <c r="HE65" t="s">
        <v>3</v>
      </c>
      <c r="HF65" t="s">
        <v>3</v>
      </c>
      <c r="HM65" t="s">
        <v>3</v>
      </c>
      <c r="HN65" t="s">
        <v>3</v>
      </c>
      <c r="HO65" t="s">
        <v>3</v>
      </c>
      <c r="HP65" t="s">
        <v>3</v>
      </c>
      <c r="HQ65" t="s">
        <v>3</v>
      </c>
      <c r="HS65">
        <v>0</v>
      </c>
      <c r="IK65">
        <v>0</v>
      </c>
    </row>
    <row r="66" spans="1:245" x14ac:dyDescent="0.2">
      <c r="A66">
        <v>18</v>
      </c>
      <c r="B66">
        <v>1</v>
      </c>
      <c r="C66">
        <v>76</v>
      </c>
      <c r="E66" t="s">
        <v>3</v>
      </c>
      <c r="F66" t="s">
        <v>16</v>
      </c>
      <c r="G66" t="s">
        <v>54</v>
      </c>
      <c r="H66" t="s">
        <v>55</v>
      </c>
      <c r="I66">
        <f>I65*J66</f>
        <v>5</v>
      </c>
      <c r="J66">
        <v>10.416666666666668</v>
      </c>
      <c r="K66">
        <v>10.416667</v>
      </c>
      <c r="O66">
        <f t="shared" si="119"/>
        <v>72428.800000000003</v>
      </c>
      <c r="P66">
        <f t="shared" si="120"/>
        <v>72428.800000000003</v>
      </c>
      <c r="Q66">
        <f t="shared" si="121"/>
        <v>0</v>
      </c>
      <c r="R66">
        <f t="shared" si="122"/>
        <v>0</v>
      </c>
      <c r="S66">
        <f t="shared" si="123"/>
        <v>0</v>
      </c>
      <c r="T66">
        <f t="shared" si="124"/>
        <v>0</v>
      </c>
      <c r="U66">
        <f t="shared" si="125"/>
        <v>0</v>
      </c>
      <c r="V66">
        <f t="shared" si="126"/>
        <v>0</v>
      </c>
      <c r="W66">
        <f t="shared" si="127"/>
        <v>0</v>
      </c>
      <c r="X66">
        <f t="shared" si="128"/>
        <v>0</v>
      </c>
      <c r="Y66">
        <f t="shared" si="129"/>
        <v>0</v>
      </c>
      <c r="AA66">
        <v>-1</v>
      </c>
      <c r="AB66">
        <f t="shared" si="130"/>
        <v>1466.17</v>
      </c>
      <c r="AC66">
        <f t="shared" si="131"/>
        <v>1466.17</v>
      </c>
      <c r="AD66">
        <f t="shared" si="150"/>
        <v>0</v>
      </c>
      <c r="AE66">
        <f t="shared" si="132"/>
        <v>0</v>
      </c>
      <c r="AF66">
        <f t="shared" si="133"/>
        <v>0</v>
      </c>
      <c r="AG66">
        <f t="shared" si="134"/>
        <v>0</v>
      </c>
      <c r="AH66">
        <f t="shared" si="135"/>
        <v>0</v>
      </c>
      <c r="AI66">
        <f t="shared" si="136"/>
        <v>0</v>
      </c>
      <c r="AJ66">
        <f t="shared" si="137"/>
        <v>0</v>
      </c>
      <c r="AK66">
        <v>1466.17</v>
      </c>
      <c r="AL66">
        <v>1466.17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1</v>
      </c>
      <c r="AW66">
        <v>1</v>
      </c>
      <c r="AZ66">
        <v>1</v>
      </c>
      <c r="BA66">
        <v>1</v>
      </c>
      <c r="BB66">
        <v>1</v>
      </c>
      <c r="BC66">
        <v>9.8800000000000008</v>
      </c>
      <c r="BD66" t="s">
        <v>3</v>
      </c>
      <c r="BE66" t="s">
        <v>3</v>
      </c>
      <c r="BF66" t="s">
        <v>3</v>
      </c>
      <c r="BG66" t="s">
        <v>3</v>
      </c>
      <c r="BH66">
        <v>3</v>
      </c>
      <c r="BI66">
        <v>0</v>
      </c>
      <c r="BJ66" t="s">
        <v>3</v>
      </c>
      <c r="BM66">
        <v>333</v>
      </c>
      <c r="BN66">
        <v>0</v>
      </c>
      <c r="BO66" t="s">
        <v>3</v>
      </c>
      <c r="BP66">
        <v>0</v>
      </c>
      <c r="BQ66">
        <v>0</v>
      </c>
      <c r="BR66">
        <v>0</v>
      </c>
      <c r="BS66">
        <v>1</v>
      </c>
      <c r="BT66">
        <v>1</v>
      </c>
      <c r="BU66">
        <v>1</v>
      </c>
      <c r="BV66">
        <v>1</v>
      </c>
      <c r="BW66">
        <v>1</v>
      </c>
      <c r="BX66">
        <v>1</v>
      </c>
      <c r="BY66" t="s">
        <v>3</v>
      </c>
      <c r="BZ66">
        <v>112</v>
      </c>
      <c r="CA66">
        <v>70</v>
      </c>
      <c r="CB66" t="s">
        <v>3</v>
      </c>
      <c r="CE66">
        <v>0</v>
      </c>
      <c r="CF66">
        <v>0</v>
      </c>
      <c r="CG66">
        <v>0</v>
      </c>
      <c r="CM66">
        <v>0</v>
      </c>
      <c r="CN66" t="s">
        <v>3</v>
      </c>
      <c r="CO66">
        <v>0</v>
      </c>
      <c r="CP66">
        <f t="shared" si="138"/>
        <v>72428.800000000003</v>
      </c>
      <c r="CQ66">
        <f t="shared" si="151"/>
        <v>14485.759600000001</v>
      </c>
      <c r="CR66">
        <f t="shared" si="152"/>
        <v>0</v>
      </c>
      <c r="CS66">
        <f t="shared" si="153"/>
        <v>0</v>
      </c>
      <c r="CT66">
        <f t="shared" si="154"/>
        <v>0</v>
      </c>
      <c r="CU66">
        <f t="shared" si="139"/>
        <v>0</v>
      </c>
      <c r="CV66">
        <f t="shared" si="155"/>
        <v>0</v>
      </c>
      <c r="CW66">
        <f t="shared" si="140"/>
        <v>0</v>
      </c>
      <c r="CX66">
        <f t="shared" si="141"/>
        <v>0</v>
      </c>
      <c r="CY66">
        <f>0</f>
        <v>0</v>
      </c>
      <c r="CZ66">
        <f>0</f>
        <v>0</v>
      </c>
      <c r="DC66" t="s">
        <v>3</v>
      </c>
      <c r="DD66" t="s">
        <v>3</v>
      </c>
      <c r="DE66" t="s">
        <v>3</v>
      </c>
      <c r="DF66" t="s">
        <v>3</v>
      </c>
      <c r="DG66" t="s">
        <v>3</v>
      </c>
      <c r="DH66" t="s">
        <v>3</v>
      </c>
      <c r="DI66" t="s">
        <v>3</v>
      </c>
      <c r="DJ66" t="s">
        <v>3</v>
      </c>
      <c r="DK66" t="s">
        <v>3</v>
      </c>
      <c r="DL66" t="s">
        <v>3</v>
      </c>
      <c r="DM66" t="s">
        <v>3</v>
      </c>
      <c r="DN66">
        <v>0</v>
      </c>
      <c r="DO66">
        <v>0</v>
      </c>
      <c r="DP66">
        <v>1</v>
      </c>
      <c r="DQ66">
        <v>1</v>
      </c>
      <c r="DU66">
        <v>1010</v>
      </c>
      <c r="DV66" t="s">
        <v>55</v>
      </c>
      <c r="DW66" t="s">
        <v>55</v>
      </c>
      <c r="DX66">
        <v>1</v>
      </c>
      <c r="DZ66" t="s">
        <v>3</v>
      </c>
      <c r="EA66" t="s">
        <v>3</v>
      </c>
      <c r="EB66" t="s">
        <v>3</v>
      </c>
      <c r="EC66" t="s">
        <v>3</v>
      </c>
      <c r="EE66">
        <v>0</v>
      </c>
      <c r="EF66">
        <v>0</v>
      </c>
      <c r="EG66" t="s">
        <v>3</v>
      </c>
      <c r="EH66">
        <v>0</v>
      </c>
      <c r="EI66" t="s">
        <v>3</v>
      </c>
      <c r="EJ66">
        <v>0</v>
      </c>
      <c r="EK66">
        <v>333</v>
      </c>
      <c r="EL66" t="s">
        <v>3</v>
      </c>
      <c r="EM66" t="s">
        <v>3</v>
      </c>
      <c r="EO66" t="s">
        <v>3</v>
      </c>
      <c r="EQ66">
        <v>1024</v>
      </c>
      <c r="ER66">
        <v>1466.17</v>
      </c>
      <c r="ES66">
        <v>1466.17</v>
      </c>
      <c r="ET66">
        <v>0</v>
      </c>
      <c r="EU66">
        <v>0</v>
      </c>
      <c r="EV66">
        <v>0</v>
      </c>
      <c r="EW66">
        <v>0</v>
      </c>
      <c r="EX66">
        <v>0</v>
      </c>
      <c r="EZ66">
        <v>5</v>
      </c>
      <c r="FC66">
        <v>1</v>
      </c>
      <c r="FD66">
        <v>18</v>
      </c>
      <c r="FF66">
        <v>17042.09</v>
      </c>
      <c r="FQ66">
        <v>0</v>
      </c>
      <c r="FR66">
        <v>0</v>
      </c>
      <c r="FS66">
        <v>0</v>
      </c>
      <c r="FX66">
        <v>112</v>
      </c>
      <c r="FY66">
        <v>70</v>
      </c>
      <c r="GA66" t="s">
        <v>56</v>
      </c>
      <c r="GD66">
        <v>0</v>
      </c>
      <c r="GF66">
        <v>277238542</v>
      </c>
      <c r="GG66">
        <v>2</v>
      </c>
      <c r="GH66">
        <v>3</v>
      </c>
      <c r="GI66">
        <v>5</v>
      </c>
      <c r="GJ66">
        <v>0</v>
      </c>
      <c r="GK66">
        <f>ROUND(R66*(R12)/100,2)</f>
        <v>0</v>
      </c>
      <c r="GL66">
        <f t="shared" si="142"/>
        <v>0</v>
      </c>
      <c r="GM66">
        <f>ROUND(O66+X66+Y66+GK66,2)+GX66</f>
        <v>72428.800000000003</v>
      </c>
      <c r="GN66">
        <f t="shared" si="144"/>
        <v>72428.800000000003</v>
      </c>
      <c r="GO66">
        <f t="shared" si="145"/>
        <v>0</v>
      </c>
      <c r="GP66">
        <f t="shared" si="146"/>
        <v>0</v>
      </c>
      <c r="GR66">
        <v>1</v>
      </c>
      <c r="GS66">
        <v>1</v>
      </c>
      <c r="GT66">
        <v>0</v>
      </c>
      <c r="GU66" t="s">
        <v>3</v>
      </c>
      <c r="GV66">
        <f t="shared" si="147"/>
        <v>0</v>
      </c>
      <c r="GW66">
        <v>1</v>
      </c>
      <c r="GX66">
        <f t="shared" si="148"/>
        <v>0</v>
      </c>
      <c r="HA66">
        <v>0</v>
      </c>
      <c r="HB66">
        <v>0</v>
      </c>
      <c r="HC66">
        <f t="shared" si="149"/>
        <v>0</v>
      </c>
      <c r="HE66" t="s">
        <v>20</v>
      </c>
      <c r="HF66" t="s">
        <v>21</v>
      </c>
      <c r="HM66" t="s">
        <v>3</v>
      </c>
      <c r="HN66" t="s">
        <v>3</v>
      </c>
      <c r="HO66" t="s">
        <v>3</v>
      </c>
      <c r="HP66" t="s">
        <v>3</v>
      </c>
      <c r="HQ66" t="s">
        <v>3</v>
      </c>
      <c r="HS66">
        <v>0</v>
      </c>
      <c r="IK66">
        <v>0</v>
      </c>
    </row>
    <row r="67" spans="1:245" x14ac:dyDescent="0.2">
      <c r="A67">
        <v>18</v>
      </c>
      <c r="B67">
        <v>1</v>
      </c>
      <c r="C67">
        <v>77</v>
      </c>
      <c r="E67" t="s">
        <v>3</v>
      </c>
      <c r="F67" t="s">
        <v>16</v>
      </c>
      <c r="G67" t="s">
        <v>58</v>
      </c>
      <c r="H67" t="s">
        <v>55</v>
      </c>
      <c r="I67">
        <f>I65*J67</f>
        <v>5</v>
      </c>
      <c r="J67">
        <v>10.416666666666668</v>
      </c>
      <c r="K67">
        <v>10.416667</v>
      </c>
      <c r="O67">
        <f t="shared" si="119"/>
        <v>33782.68</v>
      </c>
      <c r="P67">
        <f t="shared" si="120"/>
        <v>33782.68</v>
      </c>
      <c r="Q67">
        <f t="shared" si="121"/>
        <v>0</v>
      </c>
      <c r="R67">
        <f t="shared" si="122"/>
        <v>0</v>
      </c>
      <c r="S67">
        <f t="shared" si="123"/>
        <v>0</v>
      </c>
      <c r="T67">
        <f t="shared" si="124"/>
        <v>0</v>
      </c>
      <c r="U67">
        <f t="shared" si="125"/>
        <v>0</v>
      </c>
      <c r="V67">
        <f t="shared" si="126"/>
        <v>0</v>
      </c>
      <c r="W67">
        <f t="shared" si="127"/>
        <v>0</v>
      </c>
      <c r="X67">
        <f t="shared" si="128"/>
        <v>0</v>
      </c>
      <c r="Y67">
        <f t="shared" si="129"/>
        <v>0</v>
      </c>
      <c r="AA67">
        <v>-1</v>
      </c>
      <c r="AB67">
        <f t="shared" si="130"/>
        <v>683.86</v>
      </c>
      <c r="AC67">
        <f t="shared" si="131"/>
        <v>683.86</v>
      </c>
      <c r="AD67">
        <f t="shared" si="150"/>
        <v>0</v>
      </c>
      <c r="AE67">
        <f t="shared" si="132"/>
        <v>0</v>
      </c>
      <c r="AF67">
        <f t="shared" si="133"/>
        <v>0</v>
      </c>
      <c r="AG67">
        <f t="shared" si="134"/>
        <v>0</v>
      </c>
      <c r="AH67">
        <f t="shared" si="135"/>
        <v>0</v>
      </c>
      <c r="AI67">
        <f t="shared" si="136"/>
        <v>0</v>
      </c>
      <c r="AJ67">
        <f t="shared" si="137"/>
        <v>0</v>
      </c>
      <c r="AK67">
        <v>683.86</v>
      </c>
      <c r="AL67">
        <v>683.86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1</v>
      </c>
      <c r="AW67">
        <v>1</v>
      </c>
      <c r="AZ67">
        <v>1</v>
      </c>
      <c r="BA67">
        <v>1</v>
      </c>
      <c r="BB67">
        <v>1</v>
      </c>
      <c r="BC67">
        <v>9.8800000000000008</v>
      </c>
      <c r="BD67" t="s">
        <v>3</v>
      </c>
      <c r="BE67" t="s">
        <v>3</v>
      </c>
      <c r="BF67" t="s">
        <v>3</v>
      </c>
      <c r="BG67" t="s">
        <v>3</v>
      </c>
      <c r="BH67">
        <v>3</v>
      </c>
      <c r="BI67">
        <v>0</v>
      </c>
      <c r="BJ67" t="s">
        <v>3</v>
      </c>
      <c r="BM67">
        <v>333</v>
      </c>
      <c r="BN67">
        <v>0</v>
      </c>
      <c r="BO67" t="s">
        <v>3</v>
      </c>
      <c r="BP67">
        <v>0</v>
      </c>
      <c r="BQ67">
        <v>0</v>
      </c>
      <c r="BR67">
        <v>0</v>
      </c>
      <c r="BS67">
        <v>1</v>
      </c>
      <c r="BT67">
        <v>1</v>
      </c>
      <c r="BU67">
        <v>1</v>
      </c>
      <c r="BV67">
        <v>1</v>
      </c>
      <c r="BW67">
        <v>1</v>
      </c>
      <c r="BX67">
        <v>1</v>
      </c>
      <c r="BY67" t="s">
        <v>3</v>
      </c>
      <c r="BZ67">
        <v>112</v>
      </c>
      <c r="CA67">
        <v>70</v>
      </c>
      <c r="CB67" t="s">
        <v>3</v>
      </c>
      <c r="CE67">
        <v>0</v>
      </c>
      <c r="CF67">
        <v>0</v>
      </c>
      <c r="CG67">
        <v>0</v>
      </c>
      <c r="CM67">
        <v>0</v>
      </c>
      <c r="CN67" t="s">
        <v>3</v>
      </c>
      <c r="CO67">
        <v>0</v>
      </c>
      <c r="CP67">
        <f t="shared" si="138"/>
        <v>33782.68</v>
      </c>
      <c r="CQ67">
        <f t="shared" si="151"/>
        <v>6756.5368000000008</v>
      </c>
      <c r="CR67">
        <f t="shared" si="152"/>
        <v>0</v>
      </c>
      <c r="CS67">
        <f t="shared" si="153"/>
        <v>0</v>
      </c>
      <c r="CT67">
        <f t="shared" si="154"/>
        <v>0</v>
      </c>
      <c r="CU67">
        <f t="shared" si="139"/>
        <v>0</v>
      </c>
      <c r="CV67">
        <f t="shared" si="155"/>
        <v>0</v>
      </c>
      <c r="CW67">
        <f t="shared" si="140"/>
        <v>0</v>
      </c>
      <c r="CX67">
        <f t="shared" si="141"/>
        <v>0</v>
      </c>
      <c r="CY67">
        <f>0</f>
        <v>0</v>
      </c>
      <c r="CZ67">
        <f>0</f>
        <v>0</v>
      </c>
      <c r="DC67" t="s">
        <v>3</v>
      </c>
      <c r="DD67" t="s">
        <v>3</v>
      </c>
      <c r="DE67" t="s">
        <v>3</v>
      </c>
      <c r="DF67" t="s">
        <v>3</v>
      </c>
      <c r="DG67" t="s">
        <v>3</v>
      </c>
      <c r="DH67" t="s">
        <v>3</v>
      </c>
      <c r="DI67" t="s">
        <v>3</v>
      </c>
      <c r="DJ67" t="s">
        <v>3</v>
      </c>
      <c r="DK67" t="s">
        <v>3</v>
      </c>
      <c r="DL67" t="s">
        <v>3</v>
      </c>
      <c r="DM67" t="s">
        <v>3</v>
      </c>
      <c r="DN67">
        <v>0</v>
      </c>
      <c r="DO67">
        <v>0</v>
      </c>
      <c r="DP67">
        <v>1</v>
      </c>
      <c r="DQ67">
        <v>1</v>
      </c>
      <c r="DU67">
        <v>1010</v>
      </c>
      <c r="DV67" t="s">
        <v>55</v>
      </c>
      <c r="DW67" t="s">
        <v>55</v>
      </c>
      <c r="DX67">
        <v>1</v>
      </c>
      <c r="DZ67" t="s">
        <v>3</v>
      </c>
      <c r="EA67" t="s">
        <v>3</v>
      </c>
      <c r="EB67" t="s">
        <v>3</v>
      </c>
      <c r="EC67" t="s">
        <v>3</v>
      </c>
      <c r="EE67">
        <v>0</v>
      </c>
      <c r="EF67">
        <v>0</v>
      </c>
      <c r="EG67" t="s">
        <v>3</v>
      </c>
      <c r="EH67">
        <v>0</v>
      </c>
      <c r="EI67" t="s">
        <v>3</v>
      </c>
      <c r="EJ67">
        <v>0</v>
      </c>
      <c r="EK67">
        <v>333</v>
      </c>
      <c r="EL67" t="s">
        <v>3</v>
      </c>
      <c r="EM67" t="s">
        <v>3</v>
      </c>
      <c r="EO67" t="s">
        <v>3</v>
      </c>
      <c r="EQ67">
        <v>1024</v>
      </c>
      <c r="ER67">
        <v>683.86</v>
      </c>
      <c r="ES67">
        <v>683.86</v>
      </c>
      <c r="ET67">
        <v>0</v>
      </c>
      <c r="EU67">
        <v>0</v>
      </c>
      <c r="EV67">
        <v>0</v>
      </c>
      <c r="EW67">
        <v>0</v>
      </c>
      <c r="EX67">
        <v>0</v>
      </c>
      <c r="EZ67">
        <v>5</v>
      </c>
      <c r="FC67">
        <v>1</v>
      </c>
      <c r="FD67">
        <v>18</v>
      </c>
      <c r="FF67">
        <v>7948.85</v>
      </c>
      <c r="FQ67">
        <v>0</v>
      </c>
      <c r="FR67">
        <v>0</v>
      </c>
      <c r="FS67">
        <v>0</v>
      </c>
      <c r="FX67">
        <v>112</v>
      </c>
      <c r="FY67">
        <v>70</v>
      </c>
      <c r="GA67" t="s">
        <v>59</v>
      </c>
      <c r="GD67">
        <v>0</v>
      </c>
      <c r="GF67">
        <v>-1269339310</v>
      </c>
      <c r="GG67">
        <v>2</v>
      </c>
      <c r="GH67">
        <v>3</v>
      </c>
      <c r="GI67">
        <v>5</v>
      </c>
      <c r="GJ67">
        <v>0</v>
      </c>
      <c r="GK67">
        <f>ROUND(R67*(R12)/100,2)</f>
        <v>0</v>
      </c>
      <c r="GL67">
        <f t="shared" si="142"/>
        <v>0</v>
      </c>
      <c r="GM67">
        <f>ROUND(O67+X67+Y67+GK67,2)+GX67</f>
        <v>33782.68</v>
      </c>
      <c r="GN67">
        <f t="shared" si="144"/>
        <v>33782.68</v>
      </c>
      <c r="GO67">
        <f t="shared" si="145"/>
        <v>0</v>
      </c>
      <c r="GP67">
        <f t="shared" si="146"/>
        <v>0</v>
      </c>
      <c r="GR67">
        <v>1</v>
      </c>
      <c r="GS67">
        <v>1</v>
      </c>
      <c r="GT67">
        <v>0</v>
      </c>
      <c r="GU67" t="s">
        <v>3</v>
      </c>
      <c r="GV67">
        <f t="shared" si="147"/>
        <v>0</v>
      </c>
      <c r="GW67">
        <v>1</v>
      </c>
      <c r="GX67">
        <f t="shared" si="148"/>
        <v>0</v>
      </c>
      <c r="HA67">
        <v>0</v>
      </c>
      <c r="HB67">
        <v>0</v>
      </c>
      <c r="HC67">
        <f t="shared" si="149"/>
        <v>0</v>
      </c>
      <c r="HE67" t="s">
        <v>20</v>
      </c>
      <c r="HF67" t="s">
        <v>21</v>
      </c>
      <c r="HM67" t="s">
        <v>3</v>
      </c>
      <c r="HN67" t="s">
        <v>3</v>
      </c>
      <c r="HO67" t="s">
        <v>3</v>
      </c>
      <c r="HP67" t="s">
        <v>3</v>
      </c>
      <c r="HQ67" t="s">
        <v>3</v>
      </c>
      <c r="HS67">
        <v>0</v>
      </c>
      <c r="IK67">
        <v>0</v>
      </c>
    </row>
    <row r="68" spans="1:245" x14ac:dyDescent="0.2">
      <c r="A68">
        <v>18</v>
      </c>
      <c r="B68">
        <v>1</v>
      </c>
      <c r="C68">
        <v>78</v>
      </c>
      <c r="E68" t="s">
        <v>3</v>
      </c>
      <c r="F68" t="s">
        <v>16</v>
      </c>
      <c r="G68" t="s">
        <v>61</v>
      </c>
      <c r="H68" t="s">
        <v>55</v>
      </c>
      <c r="I68">
        <f>I65*J68</f>
        <v>14</v>
      </c>
      <c r="J68">
        <v>29.166666666666668</v>
      </c>
      <c r="K68">
        <v>29.166667</v>
      </c>
      <c r="O68">
        <f t="shared" si="119"/>
        <v>27207.54</v>
      </c>
      <c r="P68">
        <f t="shared" si="120"/>
        <v>27207.54</v>
      </c>
      <c r="Q68">
        <f t="shared" si="121"/>
        <v>0</v>
      </c>
      <c r="R68">
        <f t="shared" si="122"/>
        <v>0</v>
      </c>
      <c r="S68">
        <f t="shared" si="123"/>
        <v>0</v>
      </c>
      <c r="T68">
        <f t="shared" si="124"/>
        <v>0</v>
      </c>
      <c r="U68">
        <f t="shared" si="125"/>
        <v>0</v>
      </c>
      <c r="V68">
        <f t="shared" si="126"/>
        <v>0</v>
      </c>
      <c r="W68">
        <f t="shared" si="127"/>
        <v>0</v>
      </c>
      <c r="X68">
        <f t="shared" si="128"/>
        <v>0</v>
      </c>
      <c r="Y68">
        <f t="shared" si="129"/>
        <v>0</v>
      </c>
      <c r="AA68">
        <v>-1</v>
      </c>
      <c r="AB68">
        <f t="shared" si="130"/>
        <v>196.7</v>
      </c>
      <c r="AC68">
        <f t="shared" si="131"/>
        <v>196.7</v>
      </c>
      <c r="AD68">
        <f t="shared" si="150"/>
        <v>0</v>
      </c>
      <c r="AE68">
        <f t="shared" si="132"/>
        <v>0</v>
      </c>
      <c r="AF68">
        <f t="shared" si="133"/>
        <v>0</v>
      </c>
      <c r="AG68">
        <f t="shared" si="134"/>
        <v>0</v>
      </c>
      <c r="AH68">
        <f t="shared" si="135"/>
        <v>0</v>
      </c>
      <c r="AI68">
        <f t="shared" si="136"/>
        <v>0</v>
      </c>
      <c r="AJ68">
        <f t="shared" si="137"/>
        <v>0</v>
      </c>
      <c r="AK68">
        <v>196.70000000000002</v>
      </c>
      <c r="AL68">
        <v>196.70000000000002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1</v>
      </c>
      <c r="AW68">
        <v>1</v>
      </c>
      <c r="AZ68">
        <v>1</v>
      </c>
      <c r="BA68">
        <v>1</v>
      </c>
      <c r="BB68">
        <v>1</v>
      </c>
      <c r="BC68">
        <v>9.8800000000000008</v>
      </c>
      <c r="BD68" t="s">
        <v>3</v>
      </c>
      <c r="BE68" t="s">
        <v>3</v>
      </c>
      <c r="BF68" t="s">
        <v>3</v>
      </c>
      <c r="BG68" t="s">
        <v>3</v>
      </c>
      <c r="BH68">
        <v>3</v>
      </c>
      <c r="BI68">
        <v>0</v>
      </c>
      <c r="BJ68" t="s">
        <v>3</v>
      </c>
      <c r="BM68">
        <v>333</v>
      </c>
      <c r="BN68">
        <v>0</v>
      </c>
      <c r="BO68" t="s">
        <v>3</v>
      </c>
      <c r="BP68">
        <v>0</v>
      </c>
      <c r="BQ68">
        <v>0</v>
      </c>
      <c r="BR68">
        <v>0</v>
      </c>
      <c r="BS68">
        <v>1</v>
      </c>
      <c r="BT68">
        <v>1</v>
      </c>
      <c r="BU68">
        <v>1</v>
      </c>
      <c r="BV68">
        <v>1</v>
      </c>
      <c r="BW68">
        <v>1</v>
      </c>
      <c r="BX68">
        <v>1</v>
      </c>
      <c r="BY68" t="s">
        <v>3</v>
      </c>
      <c r="BZ68">
        <v>112</v>
      </c>
      <c r="CA68">
        <v>70</v>
      </c>
      <c r="CB68" t="s">
        <v>3</v>
      </c>
      <c r="CE68">
        <v>0</v>
      </c>
      <c r="CF68">
        <v>0</v>
      </c>
      <c r="CG68">
        <v>0</v>
      </c>
      <c r="CM68">
        <v>0</v>
      </c>
      <c r="CN68" t="s">
        <v>3</v>
      </c>
      <c r="CO68">
        <v>0</v>
      </c>
      <c r="CP68">
        <f t="shared" si="138"/>
        <v>27207.54</v>
      </c>
      <c r="CQ68">
        <f t="shared" si="151"/>
        <v>1943.396</v>
      </c>
      <c r="CR68">
        <f t="shared" si="152"/>
        <v>0</v>
      </c>
      <c r="CS68">
        <f t="shared" si="153"/>
        <v>0</v>
      </c>
      <c r="CT68">
        <f t="shared" si="154"/>
        <v>0</v>
      </c>
      <c r="CU68">
        <f t="shared" si="139"/>
        <v>0</v>
      </c>
      <c r="CV68">
        <f t="shared" si="155"/>
        <v>0</v>
      </c>
      <c r="CW68">
        <f t="shared" si="140"/>
        <v>0</v>
      </c>
      <c r="CX68">
        <f t="shared" si="141"/>
        <v>0</v>
      </c>
      <c r="CY68">
        <f>0</f>
        <v>0</v>
      </c>
      <c r="CZ68">
        <f>0</f>
        <v>0</v>
      </c>
      <c r="DC68" t="s">
        <v>3</v>
      </c>
      <c r="DD68" t="s">
        <v>3</v>
      </c>
      <c r="DE68" t="s">
        <v>3</v>
      </c>
      <c r="DF68" t="s">
        <v>3</v>
      </c>
      <c r="DG68" t="s">
        <v>3</v>
      </c>
      <c r="DH68" t="s">
        <v>3</v>
      </c>
      <c r="DI68" t="s">
        <v>3</v>
      </c>
      <c r="DJ68" t="s">
        <v>3</v>
      </c>
      <c r="DK68" t="s">
        <v>3</v>
      </c>
      <c r="DL68" t="s">
        <v>3</v>
      </c>
      <c r="DM68" t="s">
        <v>3</v>
      </c>
      <c r="DN68">
        <v>0</v>
      </c>
      <c r="DO68">
        <v>0</v>
      </c>
      <c r="DP68">
        <v>1</v>
      </c>
      <c r="DQ68">
        <v>1</v>
      </c>
      <c r="DU68">
        <v>1010</v>
      </c>
      <c r="DV68" t="s">
        <v>55</v>
      </c>
      <c r="DW68" t="s">
        <v>55</v>
      </c>
      <c r="DX68">
        <v>1</v>
      </c>
      <c r="DZ68" t="s">
        <v>3</v>
      </c>
      <c r="EA68" t="s">
        <v>3</v>
      </c>
      <c r="EB68" t="s">
        <v>3</v>
      </c>
      <c r="EC68" t="s">
        <v>3</v>
      </c>
      <c r="EE68">
        <v>0</v>
      </c>
      <c r="EF68">
        <v>0</v>
      </c>
      <c r="EG68" t="s">
        <v>3</v>
      </c>
      <c r="EH68">
        <v>0</v>
      </c>
      <c r="EI68" t="s">
        <v>3</v>
      </c>
      <c r="EJ68">
        <v>0</v>
      </c>
      <c r="EK68">
        <v>333</v>
      </c>
      <c r="EL68" t="s">
        <v>3</v>
      </c>
      <c r="EM68" t="s">
        <v>3</v>
      </c>
      <c r="EO68" t="s">
        <v>3</v>
      </c>
      <c r="EQ68">
        <v>1024</v>
      </c>
      <c r="ER68">
        <v>196.70000000000002</v>
      </c>
      <c r="ES68">
        <v>196.70000000000002</v>
      </c>
      <c r="ET68">
        <v>0</v>
      </c>
      <c r="EU68">
        <v>0</v>
      </c>
      <c r="EV68">
        <v>0</v>
      </c>
      <c r="EW68">
        <v>0</v>
      </c>
      <c r="EX68">
        <v>0</v>
      </c>
      <c r="EZ68">
        <v>5</v>
      </c>
      <c r="FC68">
        <v>1</v>
      </c>
      <c r="FD68">
        <v>18</v>
      </c>
      <c r="FF68">
        <v>2286.2800000000002</v>
      </c>
      <c r="FQ68">
        <v>0</v>
      </c>
      <c r="FR68">
        <v>0</v>
      </c>
      <c r="FS68">
        <v>0</v>
      </c>
      <c r="FX68">
        <v>112</v>
      </c>
      <c r="FY68">
        <v>70</v>
      </c>
      <c r="GA68" t="s">
        <v>62</v>
      </c>
      <c r="GD68">
        <v>0</v>
      </c>
      <c r="GF68">
        <v>1154660637</v>
      </c>
      <c r="GG68">
        <v>2</v>
      </c>
      <c r="GH68">
        <v>3</v>
      </c>
      <c r="GI68">
        <v>5</v>
      </c>
      <c r="GJ68">
        <v>0</v>
      </c>
      <c r="GK68">
        <f>ROUND(R68*(R12)/100,2)</f>
        <v>0</v>
      </c>
      <c r="GL68">
        <f t="shared" si="142"/>
        <v>0</v>
      </c>
      <c r="GM68">
        <f>ROUND(O68+X68+Y68+GK68,2)+GX68</f>
        <v>27207.54</v>
      </c>
      <c r="GN68">
        <f t="shared" si="144"/>
        <v>27207.54</v>
      </c>
      <c r="GO68">
        <f t="shared" si="145"/>
        <v>0</v>
      </c>
      <c r="GP68">
        <f t="shared" si="146"/>
        <v>0</v>
      </c>
      <c r="GR68">
        <v>1</v>
      </c>
      <c r="GS68">
        <v>1</v>
      </c>
      <c r="GT68">
        <v>0</v>
      </c>
      <c r="GU68" t="s">
        <v>3</v>
      </c>
      <c r="GV68">
        <f t="shared" si="147"/>
        <v>0</v>
      </c>
      <c r="GW68">
        <v>1</v>
      </c>
      <c r="GX68">
        <f t="shared" si="148"/>
        <v>0</v>
      </c>
      <c r="HA68">
        <v>0</v>
      </c>
      <c r="HB68">
        <v>0</v>
      </c>
      <c r="HC68">
        <f t="shared" si="149"/>
        <v>0</v>
      </c>
      <c r="HE68" t="s">
        <v>20</v>
      </c>
      <c r="HF68" t="s">
        <v>21</v>
      </c>
      <c r="HM68" t="s">
        <v>3</v>
      </c>
      <c r="HN68" t="s">
        <v>3</v>
      </c>
      <c r="HO68" t="s">
        <v>3</v>
      </c>
      <c r="HP68" t="s">
        <v>3</v>
      </c>
      <c r="HQ68" t="s">
        <v>3</v>
      </c>
      <c r="HS68">
        <v>0</v>
      </c>
      <c r="IK68">
        <v>0</v>
      </c>
    </row>
    <row r="69" spans="1:245" x14ac:dyDescent="0.2">
      <c r="A69">
        <v>18</v>
      </c>
      <c r="B69">
        <v>1</v>
      </c>
      <c r="C69">
        <v>79</v>
      </c>
      <c r="E69" t="s">
        <v>3</v>
      </c>
      <c r="F69" t="s">
        <v>16</v>
      </c>
      <c r="G69" t="s">
        <v>64</v>
      </c>
      <c r="H69" t="s">
        <v>55</v>
      </c>
      <c r="I69">
        <f>I65*J69</f>
        <v>8</v>
      </c>
      <c r="J69">
        <v>16.666666666666668</v>
      </c>
      <c r="K69">
        <v>16.666667</v>
      </c>
      <c r="O69">
        <f t="shared" si="119"/>
        <v>9404.18</v>
      </c>
      <c r="P69">
        <f t="shared" si="120"/>
        <v>9404.18</v>
      </c>
      <c r="Q69">
        <f t="shared" si="121"/>
        <v>0</v>
      </c>
      <c r="R69">
        <f t="shared" si="122"/>
        <v>0</v>
      </c>
      <c r="S69">
        <f t="shared" si="123"/>
        <v>0</v>
      </c>
      <c r="T69">
        <f t="shared" si="124"/>
        <v>0</v>
      </c>
      <c r="U69">
        <f t="shared" si="125"/>
        <v>0</v>
      </c>
      <c r="V69">
        <f t="shared" si="126"/>
        <v>0</v>
      </c>
      <c r="W69">
        <f t="shared" si="127"/>
        <v>0</v>
      </c>
      <c r="X69">
        <f t="shared" si="128"/>
        <v>0</v>
      </c>
      <c r="Y69">
        <f t="shared" si="129"/>
        <v>0</v>
      </c>
      <c r="AA69">
        <v>-1</v>
      </c>
      <c r="AB69">
        <f t="shared" si="130"/>
        <v>118.98</v>
      </c>
      <c r="AC69">
        <f t="shared" si="131"/>
        <v>118.98</v>
      </c>
      <c r="AD69">
        <f t="shared" si="150"/>
        <v>0</v>
      </c>
      <c r="AE69">
        <f t="shared" si="132"/>
        <v>0</v>
      </c>
      <c r="AF69">
        <f t="shared" si="133"/>
        <v>0</v>
      </c>
      <c r="AG69">
        <f t="shared" si="134"/>
        <v>0</v>
      </c>
      <c r="AH69">
        <f t="shared" si="135"/>
        <v>0</v>
      </c>
      <c r="AI69">
        <f t="shared" si="136"/>
        <v>0</v>
      </c>
      <c r="AJ69">
        <f t="shared" si="137"/>
        <v>0</v>
      </c>
      <c r="AK69">
        <v>118.98</v>
      </c>
      <c r="AL69">
        <v>118.98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1</v>
      </c>
      <c r="AW69">
        <v>1</v>
      </c>
      <c r="AZ69">
        <v>1</v>
      </c>
      <c r="BA69">
        <v>1</v>
      </c>
      <c r="BB69">
        <v>1</v>
      </c>
      <c r="BC69">
        <v>9.8800000000000008</v>
      </c>
      <c r="BD69" t="s">
        <v>3</v>
      </c>
      <c r="BE69" t="s">
        <v>3</v>
      </c>
      <c r="BF69" t="s">
        <v>3</v>
      </c>
      <c r="BG69" t="s">
        <v>3</v>
      </c>
      <c r="BH69">
        <v>3</v>
      </c>
      <c r="BI69">
        <v>0</v>
      </c>
      <c r="BJ69" t="s">
        <v>3</v>
      </c>
      <c r="BM69">
        <v>333</v>
      </c>
      <c r="BN69">
        <v>0</v>
      </c>
      <c r="BO69" t="s">
        <v>3</v>
      </c>
      <c r="BP69">
        <v>0</v>
      </c>
      <c r="BQ69">
        <v>0</v>
      </c>
      <c r="BR69">
        <v>0</v>
      </c>
      <c r="BS69">
        <v>1</v>
      </c>
      <c r="BT69">
        <v>1</v>
      </c>
      <c r="BU69">
        <v>1</v>
      </c>
      <c r="BV69">
        <v>1</v>
      </c>
      <c r="BW69">
        <v>1</v>
      </c>
      <c r="BX69">
        <v>1</v>
      </c>
      <c r="BY69" t="s">
        <v>3</v>
      </c>
      <c r="BZ69">
        <v>112</v>
      </c>
      <c r="CA69">
        <v>70</v>
      </c>
      <c r="CB69" t="s">
        <v>3</v>
      </c>
      <c r="CE69">
        <v>0</v>
      </c>
      <c r="CF69">
        <v>0</v>
      </c>
      <c r="CG69">
        <v>0</v>
      </c>
      <c r="CM69">
        <v>0</v>
      </c>
      <c r="CN69" t="s">
        <v>3</v>
      </c>
      <c r="CO69">
        <v>0</v>
      </c>
      <c r="CP69">
        <f t="shared" si="138"/>
        <v>9404.18</v>
      </c>
      <c r="CQ69">
        <f t="shared" si="151"/>
        <v>1175.5224000000001</v>
      </c>
      <c r="CR69">
        <f t="shared" si="152"/>
        <v>0</v>
      </c>
      <c r="CS69">
        <f t="shared" si="153"/>
        <v>0</v>
      </c>
      <c r="CT69">
        <f t="shared" si="154"/>
        <v>0</v>
      </c>
      <c r="CU69">
        <f t="shared" si="139"/>
        <v>0</v>
      </c>
      <c r="CV69">
        <f t="shared" si="155"/>
        <v>0</v>
      </c>
      <c r="CW69">
        <f t="shared" si="140"/>
        <v>0</v>
      </c>
      <c r="CX69">
        <f t="shared" si="141"/>
        <v>0</v>
      </c>
      <c r="CY69">
        <f>0</f>
        <v>0</v>
      </c>
      <c r="CZ69">
        <f>0</f>
        <v>0</v>
      </c>
      <c r="DC69" t="s">
        <v>3</v>
      </c>
      <c r="DD69" t="s">
        <v>3</v>
      </c>
      <c r="DE69" t="s">
        <v>3</v>
      </c>
      <c r="DF69" t="s">
        <v>3</v>
      </c>
      <c r="DG69" t="s">
        <v>3</v>
      </c>
      <c r="DH69" t="s">
        <v>3</v>
      </c>
      <c r="DI69" t="s">
        <v>3</v>
      </c>
      <c r="DJ69" t="s">
        <v>3</v>
      </c>
      <c r="DK69" t="s">
        <v>3</v>
      </c>
      <c r="DL69" t="s">
        <v>3</v>
      </c>
      <c r="DM69" t="s">
        <v>3</v>
      </c>
      <c r="DN69">
        <v>0</v>
      </c>
      <c r="DO69">
        <v>0</v>
      </c>
      <c r="DP69">
        <v>1</v>
      </c>
      <c r="DQ69">
        <v>1</v>
      </c>
      <c r="DU69">
        <v>1010</v>
      </c>
      <c r="DV69" t="s">
        <v>55</v>
      </c>
      <c r="DW69" t="s">
        <v>55</v>
      </c>
      <c r="DX69">
        <v>1</v>
      </c>
      <c r="DZ69" t="s">
        <v>3</v>
      </c>
      <c r="EA69" t="s">
        <v>3</v>
      </c>
      <c r="EB69" t="s">
        <v>3</v>
      </c>
      <c r="EC69" t="s">
        <v>3</v>
      </c>
      <c r="EE69">
        <v>0</v>
      </c>
      <c r="EF69">
        <v>0</v>
      </c>
      <c r="EG69" t="s">
        <v>3</v>
      </c>
      <c r="EH69">
        <v>0</v>
      </c>
      <c r="EI69" t="s">
        <v>3</v>
      </c>
      <c r="EJ69">
        <v>0</v>
      </c>
      <c r="EK69">
        <v>333</v>
      </c>
      <c r="EL69" t="s">
        <v>3</v>
      </c>
      <c r="EM69" t="s">
        <v>3</v>
      </c>
      <c r="EO69" t="s">
        <v>3</v>
      </c>
      <c r="EQ69">
        <v>1024</v>
      </c>
      <c r="ER69">
        <v>118.98</v>
      </c>
      <c r="ES69">
        <v>118.98</v>
      </c>
      <c r="ET69">
        <v>0</v>
      </c>
      <c r="EU69">
        <v>0</v>
      </c>
      <c r="EV69">
        <v>0</v>
      </c>
      <c r="EW69">
        <v>0</v>
      </c>
      <c r="EX69">
        <v>0</v>
      </c>
      <c r="EZ69">
        <v>5</v>
      </c>
      <c r="FC69">
        <v>1</v>
      </c>
      <c r="FD69">
        <v>18</v>
      </c>
      <c r="FF69">
        <v>1383.02</v>
      </c>
      <c r="FQ69">
        <v>0</v>
      </c>
      <c r="FR69">
        <v>0</v>
      </c>
      <c r="FS69">
        <v>0</v>
      </c>
      <c r="FX69">
        <v>112</v>
      </c>
      <c r="FY69">
        <v>70</v>
      </c>
      <c r="GA69" t="s">
        <v>65</v>
      </c>
      <c r="GD69">
        <v>0</v>
      </c>
      <c r="GF69">
        <v>158177034</v>
      </c>
      <c r="GG69">
        <v>2</v>
      </c>
      <c r="GH69">
        <v>3</v>
      </c>
      <c r="GI69">
        <v>5</v>
      </c>
      <c r="GJ69">
        <v>0</v>
      </c>
      <c r="GK69">
        <f>ROUND(R69*(R12)/100,2)</f>
        <v>0</v>
      </c>
      <c r="GL69">
        <f t="shared" si="142"/>
        <v>0</v>
      </c>
      <c r="GM69">
        <f>ROUND(O69+X69+Y69+GK69,2)+GX69</f>
        <v>9404.18</v>
      </c>
      <c r="GN69">
        <f t="shared" si="144"/>
        <v>9404.18</v>
      </c>
      <c r="GO69">
        <f t="shared" si="145"/>
        <v>0</v>
      </c>
      <c r="GP69">
        <f t="shared" si="146"/>
        <v>0</v>
      </c>
      <c r="GR69">
        <v>1</v>
      </c>
      <c r="GS69">
        <v>1</v>
      </c>
      <c r="GT69">
        <v>0</v>
      </c>
      <c r="GU69" t="s">
        <v>3</v>
      </c>
      <c r="GV69">
        <f t="shared" si="147"/>
        <v>0</v>
      </c>
      <c r="GW69">
        <v>1</v>
      </c>
      <c r="GX69">
        <f t="shared" si="148"/>
        <v>0</v>
      </c>
      <c r="HA69">
        <v>0</v>
      </c>
      <c r="HB69">
        <v>0</v>
      </c>
      <c r="HC69">
        <f t="shared" si="149"/>
        <v>0</v>
      </c>
      <c r="HE69" t="s">
        <v>20</v>
      </c>
      <c r="HF69" t="s">
        <v>21</v>
      </c>
      <c r="HM69" t="s">
        <v>3</v>
      </c>
      <c r="HN69" t="s">
        <v>3</v>
      </c>
      <c r="HO69" t="s">
        <v>3</v>
      </c>
      <c r="HP69" t="s">
        <v>3</v>
      </c>
      <c r="HQ69" t="s">
        <v>3</v>
      </c>
      <c r="HS69">
        <v>0</v>
      </c>
      <c r="IK69">
        <v>0</v>
      </c>
    </row>
    <row r="70" spans="1:245" x14ac:dyDescent="0.2">
      <c r="A70">
        <v>18</v>
      </c>
      <c r="B70">
        <v>1</v>
      </c>
      <c r="C70">
        <v>80</v>
      </c>
      <c r="E70" t="s">
        <v>3</v>
      </c>
      <c r="F70" t="s">
        <v>16</v>
      </c>
      <c r="G70" t="s">
        <v>67</v>
      </c>
      <c r="H70" t="s">
        <v>55</v>
      </c>
      <c r="I70">
        <f>I65*J70</f>
        <v>16</v>
      </c>
      <c r="J70">
        <v>33.333333333333336</v>
      </c>
      <c r="K70">
        <v>33.333333000000003</v>
      </c>
      <c r="O70">
        <f t="shared" si="119"/>
        <v>18051.16</v>
      </c>
      <c r="P70">
        <f t="shared" si="120"/>
        <v>18051.16</v>
      </c>
      <c r="Q70">
        <f t="shared" si="121"/>
        <v>0</v>
      </c>
      <c r="R70">
        <f t="shared" si="122"/>
        <v>0</v>
      </c>
      <c r="S70">
        <f t="shared" si="123"/>
        <v>0</v>
      </c>
      <c r="T70">
        <f t="shared" si="124"/>
        <v>0</v>
      </c>
      <c r="U70">
        <f t="shared" si="125"/>
        <v>0</v>
      </c>
      <c r="V70">
        <f t="shared" si="126"/>
        <v>0</v>
      </c>
      <c r="W70">
        <f t="shared" si="127"/>
        <v>0</v>
      </c>
      <c r="X70">
        <f t="shared" si="128"/>
        <v>0</v>
      </c>
      <c r="Y70">
        <f t="shared" si="129"/>
        <v>0</v>
      </c>
      <c r="AA70">
        <v>-1</v>
      </c>
      <c r="AB70">
        <f t="shared" si="130"/>
        <v>114.19</v>
      </c>
      <c r="AC70">
        <f t="shared" si="131"/>
        <v>114.19</v>
      </c>
      <c r="AD70">
        <f t="shared" si="150"/>
        <v>0</v>
      </c>
      <c r="AE70">
        <f t="shared" si="132"/>
        <v>0</v>
      </c>
      <c r="AF70">
        <f t="shared" si="133"/>
        <v>0</v>
      </c>
      <c r="AG70">
        <f t="shared" si="134"/>
        <v>0</v>
      </c>
      <c r="AH70">
        <f t="shared" si="135"/>
        <v>0</v>
      </c>
      <c r="AI70">
        <f t="shared" si="136"/>
        <v>0</v>
      </c>
      <c r="AJ70">
        <f t="shared" si="137"/>
        <v>0</v>
      </c>
      <c r="AK70">
        <v>114.19</v>
      </c>
      <c r="AL70">
        <v>114.19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1</v>
      </c>
      <c r="AW70">
        <v>1</v>
      </c>
      <c r="AZ70">
        <v>1</v>
      </c>
      <c r="BA70">
        <v>1</v>
      </c>
      <c r="BB70">
        <v>1</v>
      </c>
      <c r="BC70">
        <v>9.8800000000000008</v>
      </c>
      <c r="BD70" t="s">
        <v>3</v>
      </c>
      <c r="BE70" t="s">
        <v>3</v>
      </c>
      <c r="BF70" t="s">
        <v>3</v>
      </c>
      <c r="BG70" t="s">
        <v>3</v>
      </c>
      <c r="BH70">
        <v>3</v>
      </c>
      <c r="BI70">
        <v>0</v>
      </c>
      <c r="BJ70" t="s">
        <v>3</v>
      </c>
      <c r="BM70">
        <v>333</v>
      </c>
      <c r="BN70">
        <v>0</v>
      </c>
      <c r="BO70" t="s">
        <v>3</v>
      </c>
      <c r="BP70">
        <v>0</v>
      </c>
      <c r="BQ70">
        <v>0</v>
      </c>
      <c r="BR70">
        <v>0</v>
      </c>
      <c r="BS70">
        <v>1</v>
      </c>
      <c r="BT70">
        <v>1</v>
      </c>
      <c r="BU70">
        <v>1</v>
      </c>
      <c r="BV70">
        <v>1</v>
      </c>
      <c r="BW70">
        <v>1</v>
      </c>
      <c r="BX70">
        <v>1</v>
      </c>
      <c r="BY70" t="s">
        <v>3</v>
      </c>
      <c r="BZ70">
        <v>112</v>
      </c>
      <c r="CA70">
        <v>70</v>
      </c>
      <c r="CB70" t="s">
        <v>3</v>
      </c>
      <c r="CE70">
        <v>0</v>
      </c>
      <c r="CF70">
        <v>0</v>
      </c>
      <c r="CG70">
        <v>0</v>
      </c>
      <c r="CM70">
        <v>0</v>
      </c>
      <c r="CN70" t="s">
        <v>3</v>
      </c>
      <c r="CO70">
        <v>0</v>
      </c>
      <c r="CP70">
        <f t="shared" si="138"/>
        <v>18051.16</v>
      </c>
      <c r="CQ70">
        <f t="shared" si="151"/>
        <v>1128.1972000000001</v>
      </c>
      <c r="CR70">
        <f t="shared" si="152"/>
        <v>0</v>
      </c>
      <c r="CS70">
        <f t="shared" si="153"/>
        <v>0</v>
      </c>
      <c r="CT70">
        <f t="shared" si="154"/>
        <v>0</v>
      </c>
      <c r="CU70">
        <f t="shared" si="139"/>
        <v>0</v>
      </c>
      <c r="CV70">
        <f t="shared" si="155"/>
        <v>0</v>
      </c>
      <c r="CW70">
        <f t="shared" si="140"/>
        <v>0</v>
      </c>
      <c r="CX70">
        <f t="shared" si="141"/>
        <v>0</v>
      </c>
      <c r="CY70">
        <f>0</f>
        <v>0</v>
      </c>
      <c r="CZ70">
        <f>0</f>
        <v>0</v>
      </c>
      <c r="DC70" t="s">
        <v>3</v>
      </c>
      <c r="DD70" t="s">
        <v>3</v>
      </c>
      <c r="DE70" t="s">
        <v>3</v>
      </c>
      <c r="DF70" t="s">
        <v>3</v>
      </c>
      <c r="DG70" t="s">
        <v>3</v>
      </c>
      <c r="DH70" t="s">
        <v>3</v>
      </c>
      <c r="DI70" t="s">
        <v>3</v>
      </c>
      <c r="DJ70" t="s">
        <v>3</v>
      </c>
      <c r="DK70" t="s">
        <v>3</v>
      </c>
      <c r="DL70" t="s">
        <v>3</v>
      </c>
      <c r="DM70" t="s">
        <v>3</v>
      </c>
      <c r="DN70">
        <v>0</v>
      </c>
      <c r="DO70">
        <v>0</v>
      </c>
      <c r="DP70">
        <v>1</v>
      </c>
      <c r="DQ70">
        <v>1</v>
      </c>
      <c r="DU70">
        <v>1010</v>
      </c>
      <c r="DV70" t="s">
        <v>55</v>
      </c>
      <c r="DW70" t="s">
        <v>55</v>
      </c>
      <c r="DX70">
        <v>1</v>
      </c>
      <c r="DZ70" t="s">
        <v>3</v>
      </c>
      <c r="EA70" t="s">
        <v>3</v>
      </c>
      <c r="EB70" t="s">
        <v>3</v>
      </c>
      <c r="EC70" t="s">
        <v>3</v>
      </c>
      <c r="EE70">
        <v>0</v>
      </c>
      <c r="EF70">
        <v>0</v>
      </c>
      <c r="EG70" t="s">
        <v>3</v>
      </c>
      <c r="EH70">
        <v>0</v>
      </c>
      <c r="EI70" t="s">
        <v>3</v>
      </c>
      <c r="EJ70">
        <v>0</v>
      </c>
      <c r="EK70">
        <v>333</v>
      </c>
      <c r="EL70" t="s">
        <v>3</v>
      </c>
      <c r="EM70" t="s">
        <v>3</v>
      </c>
      <c r="EO70" t="s">
        <v>3</v>
      </c>
      <c r="EQ70">
        <v>1024</v>
      </c>
      <c r="ER70">
        <v>114.19</v>
      </c>
      <c r="ES70">
        <v>114.19</v>
      </c>
      <c r="ET70">
        <v>0</v>
      </c>
      <c r="EU70">
        <v>0</v>
      </c>
      <c r="EV70">
        <v>0</v>
      </c>
      <c r="EW70">
        <v>0</v>
      </c>
      <c r="EX70">
        <v>0</v>
      </c>
      <c r="EZ70">
        <v>5</v>
      </c>
      <c r="FC70">
        <v>1</v>
      </c>
      <c r="FD70">
        <v>18</v>
      </c>
      <c r="FF70">
        <v>1327.31</v>
      </c>
      <c r="FQ70">
        <v>0</v>
      </c>
      <c r="FR70">
        <v>0</v>
      </c>
      <c r="FS70">
        <v>0</v>
      </c>
      <c r="FX70">
        <v>112</v>
      </c>
      <c r="FY70">
        <v>70</v>
      </c>
      <c r="GA70" t="s">
        <v>68</v>
      </c>
      <c r="GD70">
        <v>0</v>
      </c>
      <c r="GF70">
        <v>-138536489</v>
      </c>
      <c r="GG70">
        <v>2</v>
      </c>
      <c r="GH70">
        <v>3</v>
      </c>
      <c r="GI70">
        <v>5</v>
      </c>
      <c r="GJ70">
        <v>0</v>
      </c>
      <c r="GK70">
        <f>ROUND(R70*(R12)/100,2)</f>
        <v>0</v>
      </c>
      <c r="GL70">
        <f t="shared" si="142"/>
        <v>0</v>
      </c>
      <c r="GM70">
        <f>ROUND(O70+X70+Y70+GK70,2)+GX70</f>
        <v>18051.16</v>
      </c>
      <c r="GN70">
        <f t="shared" si="144"/>
        <v>18051.16</v>
      </c>
      <c r="GO70">
        <f t="shared" si="145"/>
        <v>0</v>
      </c>
      <c r="GP70">
        <f t="shared" si="146"/>
        <v>0</v>
      </c>
      <c r="GR70">
        <v>1</v>
      </c>
      <c r="GS70">
        <v>1</v>
      </c>
      <c r="GT70">
        <v>0</v>
      </c>
      <c r="GU70" t="s">
        <v>3</v>
      </c>
      <c r="GV70">
        <f t="shared" si="147"/>
        <v>0</v>
      </c>
      <c r="GW70">
        <v>1</v>
      </c>
      <c r="GX70">
        <f t="shared" si="148"/>
        <v>0</v>
      </c>
      <c r="HA70">
        <v>0</v>
      </c>
      <c r="HB70">
        <v>0</v>
      </c>
      <c r="HC70">
        <f t="shared" si="149"/>
        <v>0</v>
      </c>
      <c r="HE70" t="s">
        <v>20</v>
      </c>
      <c r="HF70" t="s">
        <v>21</v>
      </c>
      <c r="HM70" t="s">
        <v>3</v>
      </c>
      <c r="HN70" t="s">
        <v>3</v>
      </c>
      <c r="HO70" t="s">
        <v>3</v>
      </c>
      <c r="HP70" t="s">
        <v>3</v>
      </c>
      <c r="HQ70" t="s">
        <v>3</v>
      </c>
      <c r="HS70">
        <v>0</v>
      </c>
      <c r="IK70">
        <v>0</v>
      </c>
    </row>
    <row r="71" spans="1:245" x14ac:dyDescent="0.2">
      <c r="A71">
        <v>19</v>
      </c>
      <c r="B71">
        <v>1</v>
      </c>
      <c r="F71" t="s">
        <v>3</v>
      </c>
      <c r="G71" t="s">
        <v>86</v>
      </c>
      <c r="H71" t="s">
        <v>3</v>
      </c>
      <c r="AA71">
        <v>1</v>
      </c>
      <c r="IK71">
        <v>0</v>
      </c>
    </row>
    <row r="72" spans="1:245" x14ac:dyDescent="0.2">
      <c r="A72">
        <v>17</v>
      </c>
      <c r="B72">
        <v>1</v>
      </c>
      <c r="C72">
        <f>ROW(SmtRes!A87)</f>
        <v>87</v>
      </c>
      <c r="D72">
        <f>ROW(EtalonRes!A55)</f>
        <v>55</v>
      </c>
      <c r="E72" t="s">
        <v>87</v>
      </c>
      <c r="F72" t="s">
        <v>49</v>
      </c>
      <c r="G72" t="s">
        <v>50</v>
      </c>
      <c r="H72" t="s">
        <v>51</v>
      </c>
      <c r="I72">
        <f>ROUND(58/100,9)</f>
        <v>0.57999999999999996</v>
      </c>
      <c r="J72">
        <v>0</v>
      </c>
      <c r="K72">
        <f>ROUND(58/100,9)</f>
        <v>0.57999999999999996</v>
      </c>
      <c r="O72">
        <f t="shared" ref="O72:O83" si="156">ROUND(CP72,2)</f>
        <v>30970.93</v>
      </c>
      <c r="P72">
        <f t="shared" ref="P72:P83" si="157">ROUND(CQ72*I72,2)</f>
        <v>0</v>
      </c>
      <c r="Q72">
        <f t="shared" ref="Q72:Q83" si="158">ROUND(CR72*I72,2)</f>
        <v>1279.83</v>
      </c>
      <c r="R72">
        <f t="shared" ref="R72:R83" si="159">ROUND(CS72*I72,2)</f>
        <v>3.94</v>
      </c>
      <c r="S72">
        <f t="shared" ref="S72:S83" si="160">ROUND(CT72*I72,2)</f>
        <v>29691.1</v>
      </c>
      <c r="T72">
        <f t="shared" ref="T72:T83" si="161">ROUND(CU72*I72,2)</f>
        <v>0</v>
      </c>
      <c r="U72">
        <f t="shared" ref="U72:U83" si="162">CV72*I72</f>
        <v>46.69</v>
      </c>
      <c r="V72">
        <f t="shared" ref="V72:V83" si="163">CW72*I72</f>
        <v>0</v>
      </c>
      <c r="W72">
        <f t="shared" ref="W72:W83" si="164">ROUND(CX72*I72,2)</f>
        <v>0</v>
      </c>
      <c r="X72">
        <f t="shared" ref="X72:X83" si="165">ROUND(CY72,2)</f>
        <v>20783.77</v>
      </c>
      <c r="Y72">
        <f t="shared" ref="Y72:Y83" si="166">ROUND(CZ72,2)</f>
        <v>2969.11</v>
      </c>
      <c r="AA72">
        <v>64249956</v>
      </c>
      <c r="AB72">
        <f t="shared" ref="AB72:AB83" si="167">ROUND((AC72+AD72+AF72),6)</f>
        <v>53398.16</v>
      </c>
      <c r="AC72">
        <f t="shared" ref="AC72:AC83" si="168">ROUND((ES72),6)</f>
        <v>0</v>
      </c>
      <c r="AD72">
        <f>ROUND((((ET72)-(EU72))+AE72),6)</f>
        <v>2206.6</v>
      </c>
      <c r="AE72">
        <f t="shared" ref="AE72:AE83" si="169">ROUND((EU72),6)</f>
        <v>6.8</v>
      </c>
      <c r="AF72">
        <f t="shared" ref="AF72:AF83" si="170">ROUND((EV72),6)</f>
        <v>51191.56</v>
      </c>
      <c r="AG72">
        <f t="shared" ref="AG72:AG83" si="171">ROUND((AP72),6)</f>
        <v>0</v>
      </c>
      <c r="AH72">
        <f t="shared" ref="AH72:AH83" si="172">(EW72)</f>
        <v>80.5</v>
      </c>
      <c r="AI72">
        <f t="shared" ref="AI72:AI83" si="173">(EX72)</f>
        <v>0</v>
      </c>
      <c r="AJ72">
        <f t="shared" ref="AJ72:AJ83" si="174">(AS72)</f>
        <v>0</v>
      </c>
      <c r="AK72">
        <v>53398.16</v>
      </c>
      <c r="AL72">
        <v>0</v>
      </c>
      <c r="AM72">
        <v>2206.6</v>
      </c>
      <c r="AN72">
        <v>6.8</v>
      </c>
      <c r="AO72">
        <v>51191.56</v>
      </c>
      <c r="AP72">
        <v>0</v>
      </c>
      <c r="AQ72">
        <v>80.5</v>
      </c>
      <c r="AR72">
        <v>0</v>
      </c>
      <c r="AS72">
        <v>0</v>
      </c>
      <c r="AT72">
        <v>70</v>
      </c>
      <c r="AU72">
        <v>10</v>
      </c>
      <c r="AV72">
        <v>1</v>
      </c>
      <c r="AW72">
        <v>1</v>
      </c>
      <c r="AZ72">
        <v>1</v>
      </c>
      <c r="BA72">
        <v>1</v>
      </c>
      <c r="BB72">
        <v>1</v>
      </c>
      <c r="BC72">
        <v>1</v>
      </c>
      <c r="BD72" t="s">
        <v>3</v>
      </c>
      <c r="BE72" t="s">
        <v>3</v>
      </c>
      <c r="BF72" t="s">
        <v>3</v>
      </c>
      <c r="BG72" t="s">
        <v>3</v>
      </c>
      <c r="BH72">
        <v>0</v>
      </c>
      <c r="BI72">
        <v>4</v>
      </c>
      <c r="BJ72" t="s">
        <v>52</v>
      </c>
      <c r="BM72">
        <v>0</v>
      </c>
      <c r="BN72">
        <v>0</v>
      </c>
      <c r="BO72" t="s">
        <v>3</v>
      </c>
      <c r="BP72">
        <v>0</v>
      </c>
      <c r="BQ72">
        <v>1</v>
      </c>
      <c r="BR72">
        <v>0</v>
      </c>
      <c r="BS72">
        <v>1</v>
      </c>
      <c r="BT72">
        <v>1</v>
      </c>
      <c r="BU72">
        <v>1</v>
      </c>
      <c r="BV72">
        <v>1</v>
      </c>
      <c r="BW72">
        <v>1</v>
      </c>
      <c r="BX72">
        <v>1</v>
      </c>
      <c r="BY72" t="s">
        <v>3</v>
      </c>
      <c r="BZ72">
        <v>70</v>
      </c>
      <c r="CA72">
        <v>10</v>
      </c>
      <c r="CB72" t="s">
        <v>3</v>
      </c>
      <c r="CE72">
        <v>0</v>
      </c>
      <c r="CF72">
        <v>0</v>
      </c>
      <c r="CG72">
        <v>0</v>
      </c>
      <c r="CM72">
        <v>0</v>
      </c>
      <c r="CN72" t="s">
        <v>3</v>
      </c>
      <c r="CO72">
        <v>0</v>
      </c>
      <c r="CP72">
        <f t="shared" ref="CP72:CP83" si="175">(P72+Q72+S72)</f>
        <v>30970.93</v>
      </c>
      <c r="CQ72">
        <f>(AC72*BC72*AW72)</f>
        <v>0</v>
      </c>
      <c r="CR72">
        <f>((((ET72)*BB72-(EU72)*BS72)+AE72*BS72)*AV72)</f>
        <v>2206.6</v>
      </c>
      <c r="CS72">
        <f>(AE72*BS72*AV72)</f>
        <v>6.8</v>
      </c>
      <c r="CT72">
        <f>(AF72*BA72*AV72)</f>
        <v>51191.56</v>
      </c>
      <c r="CU72">
        <f t="shared" ref="CU72:CU83" si="176">AG72</f>
        <v>0</v>
      </c>
      <c r="CV72">
        <f>(AH72*AV72)</f>
        <v>80.5</v>
      </c>
      <c r="CW72">
        <f t="shared" ref="CW72:CW83" si="177">AI72</f>
        <v>0</v>
      </c>
      <c r="CX72">
        <f t="shared" ref="CX72:CX83" si="178">AJ72</f>
        <v>0</v>
      </c>
      <c r="CY72">
        <f>((S72*BZ72)/100)</f>
        <v>20783.77</v>
      </c>
      <c r="CZ72">
        <f>((S72*CA72)/100)</f>
        <v>2969.11</v>
      </c>
      <c r="DC72" t="s">
        <v>3</v>
      </c>
      <c r="DD72" t="s">
        <v>3</v>
      </c>
      <c r="DE72" t="s">
        <v>3</v>
      </c>
      <c r="DF72" t="s">
        <v>3</v>
      </c>
      <c r="DG72" t="s">
        <v>3</v>
      </c>
      <c r="DH72" t="s">
        <v>3</v>
      </c>
      <c r="DI72" t="s">
        <v>3</v>
      </c>
      <c r="DJ72" t="s">
        <v>3</v>
      </c>
      <c r="DK72" t="s">
        <v>3</v>
      </c>
      <c r="DL72" t="s">
        <v>3</v>
      </c>
      <c r="DM72" t="s">
        <v>3</v>
      </c>
      <c r="DN72">
        <v>0</v>
      </c>
      <c r="DO72">
        <v>0</v>
      </c>
      <c r="DP72">
        <v>1</v>
      </c>
      <c r="DQ72">
        <v>1</v>
      </c>
      <c r="DU72">
        <v>1010</v>
      </c>
      <c r="DV72" t="s">
        <v>51</v>
      </c>
      <c r="DW72" t="s">
        <v>51</v>
      </c>
      <c r="DX72">
        <v>100</v>
      </c>
      <c r="DZ72" t="s">
        <v>3</v>
      </c>
      <c r="EA72" t="s">
        <v>3</v>
      </c>
      <c r="EB72" t="s">
        <v>3</v>
      </c>
      <c r="EC72" t="s">
        <v>3</v>
      </c>
      <c r="EE72">
        <v>62941757</v>
      </c>
      <c r="EF72">
        <v>1</v>
      </c>
      <c r="EG72" t="s">
        <v>35</v>
      </c>
      <c r="EH72">
        <v>0</v>
      </c>
      <c r="EI72" t="s">
        <v>3</v>
      </c>
      <c r="EJ72">
        <v>4</v>
      </c>
      <c r="EK72">
        <v>0</v>
      </c>
      <c r="EL72" t="s">
        <v>36</v>
      </c>
      <c r="EM72" t="s">
        <v>37</v>
      </c>
      <c r="EO72" t="s">
        <v>3</v>
      </c>
      <c r="EQ72">
        <v>0</v>
      </c>
      <c r="ER72">
        <v>53398.16</v>
      </c>
      <c r="ES72">
        <v>0</v>
      </c>
      <c r="ET72">
        <v>2206.6</v>
      </c>
      <c r="EU72">
        <v>6.8</v>
      </c>
      <c r="EV72">
        <v>51191.56</v>
      </c>
      <c r="EW72">
        <v>80.5</v>
      </c>
      <c r="EX72">
        <v>0</v>
      </c>
      <c r="EY72">
        <v>0</v>
      </c>
      <c r="FQ72">
        <v>0</v>
      </c>
      <c r="FR72">
        <v>0</v>
      </c>
      <c r="FS72">
        <v>0</v>
      </c>
      <c r="FX72">
        <v>70</v>
      </c>
      <c r="FY72">
        <v>10</v>
      </c>
      <c r="GA72" t="s">
        <v>3</v>
      </c>
      <c r="GD72">
        <v>0</v>
      </c>
      <c r="GF72">
        <v>1158422448</v>
      </c>
      <c r="GG72">
        <v>2</v>
      </c>
      <c r="GH72">
        <v>1</v>
      </c>
      <c r="GI72">
        <v>-2</v>
      </c>
      <c r="GJ72">
        <v>0</v>
      </c>
      <c r="GK72">
        <f>ROUND(R72*(R12)/100,2)</f>
        <v>4.26</v>
      </c>
      <c r="GL72">
        <f t="shared" ref="GL72:GL83" si="179">ROUND(IF(AND(BH72=3,BI72=3,FS72&lt;&gt;0),P72,0),2)</f>
        <v>0</v>
      </c>
      <c r="GM72">
        <f t="shared" ref="GM72:GM77" si="180">ROUND(O72+X72+Y72+GK72,2)+GX72</f>
        <v>54728.07</v>
      </c>
      <c r="GN72">
        <f t="shared" ref="GN72:GN83" si="181">IF(OR(BI72=0,BI72=1),GM72-GX72,0)</f>
        <v>0</v>
      </c>
      <c r="GO72">
        <f t="shared" ref="GO72:GO83" si="182">IF(BI72=2,GM72-GX72,0)</f>
        <v>0</v>
      </c>
      <c r="GP72">
        <f t="shared" ref="GP72:GP83" si="183">IF(BI72=4,GM72-GX72,0)</f>
        <v>54728.07</v>
      </c>
      <c r="GR72">
        <v>0</v>
      </c>
      <c r="GS72">
        <v>3</v>
      </c>
      <c r="GT72">
        <v>0</v>
      </c>
      <c r="GU72" t="s">
        <v>3</v>
      </c>
      <c r="GV72">
        <f t="shared" ref="GV72:GV83" si="184">ROUND((GT72),6)</f>
        <v>0</v>
      </c>
      <c r="GW72">
        <v>1</v>
      </c>
      <c r="GX72">
        <f t="shared" ref="GX72:GX83" si="185">ROUND(HC72*I72,2)</f>
        <v>0</v>
      </c>
      <c r="HA72">
        <v>0</v>
      </c>
      <c r="HB72">
        <v>0</v>
      </c>
      <c r="HC72">
        <f t="shared" ref="HC72:HC83" si="186">GV72*GW72</f>
        <v>0</v>
      </c>
      <c r="HE72" t="s">
        <v>3</v>
      </c>
      <c r="HF72" t="s">
        <v>3</v>
      </c>
      <c r="HM72" t="s">
        <v>3</v>
      </c>
      <c r="HN72" t="s">
        <v>3</v>
      </c>
      <c r="HO72" t="s">
        <v>3</v>
      </c>
      <c r="HP72" t="s">
        <v>3</v>
      </c>
      <c r="HQ72" t="s">
        <v>3</v>
      </c>
      <c r="HS72">
        <v>0</v>
      </c>
      <c r="IK72">
        <v>0</v>
      </c>
    </row>
    <row r="73" spans="1:245" x14ac:dyDescent="0.2">
      <c r="A73">
        <v>18</v>
      </c>
      <c r="B73">
        <v>1</v>
      </c>
      <c r="C73">
        <v>83</v>
      </c>
      <c r="E73" t="s">
        <v>88</v>
      </c>
      <c r="F73" t="s">
        <v>16</v>
      </c>
      <c r="G73" t="s">
        <v>54</v>
      </c>
      <c r="H73" t="s">
        <v>55</v>
      </c>
      <c r="I73">
        <f>I72*J73</f>
        <v>6.9599999999999991</v>
      </c>
      <c r="J73">
        <v>12</v>
      </c>
      <c r="K73">
        <v>12</v>
      </c>
      <c r="O73">
        <f t="shared" si="156"/>
        <v>100820.89</v>
      </c>
      <c r="P73">
        <f t="shared" si="157"/>
        <v>100820.89</v>
      </c>
      <c r="Q73">
        <f t="shared" si="158"/>
        <v>0</v>
      </c>
      <c r="R73">
        <f t="shared" si="159"/>
        <v>0</v>
      </c>
      <c r="S73">
        <f t="shared" si="160"/>
        <v>0</v>
      </c>
      <c r="T73">
        <f t="shared" si="161"/>
        <v>0</v>
      </c>
      <c r="U73">
        <f t="shared" si="162"/>
        <v>0</v>
      </c>
      <c r="V73">
        <f t="shared" si="163"/>
        <v>0</v>
      </c>
      <c r="W73">
        <f t="shared" si="164"/>
        <v>0</v>
      </c>
      <c r="X73">
        <f t="shared" si="165"/>
        <v>0</v>
      </c>
      <c r="Y73">
        <f t="shared" si="166"/>
        <v>0</v>
      </c>
      <c r="AA73">
        <v>64249956</v>
      </c>
      <c r="AB73">
        <f t="shared" si="167"/>
        <v>1466.17</v>
      </c>
      <c r="AC73">
        <f t="shared" si="168"/>
        <v>1466.17</v>
      </c>
      <c r="AD73">
        <f t="shared" ref="AD73:AD83" si="187">ROUND((ET73),6)</f>
        <v>0</v>
      </c>
      <c r="AE73">
        <f t="shared" si="169"/>
        <v>0</v>
      </c>
      <c r="AF73">
        <f t="shared" si="170"/>
        <v>0</v>
      </c>
      <c r="AG73">
        <f t="shared" si="171"/>
        <v>0</v>
      </c>
      <c r="AH73">
        <f t="shared" si="172"/>
        <v>0</v>
      </c>
      <c r="AI73">
        <f t="shared" si="173"/>
        <v>0</v>
      </c>
      <c r="AJ73">
        <f t="shared" si="174"/>
        <v>0</v>
      </c>
      <c r="AK73">
        <v>1466.17</v>
      </c>
      <c r="AL73">
        <v>1466.17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1</v>
      </c>
      <c r="AW73">
        <v>1</v>
      </c>
      <c r="AZ73">
        <v>1</v>
      </c>
      <c r="BA73">
        <v>1</v>
      </c>
      <c r="BB73">
        <v>1</v>
      </c>
      <c r="BC73">
        <v>9.8800000000000008</v>
      </c>
      <c r="BD73" t="s">
        <v>3</v>
      </c>
      <c r="BE73" t="s">
        <v>3</v>
      </c>
      <c r="BF73" t="s">
        <v>3</v>
      </c>
      <c r="BG73" t="s">
        <v>3</v>
      </c>
      <c r="BH73">
        <v>3</v>
      </c>
      <c r="BI73">
        <v>0</v>
      </c>
      <c r="BJ73" t="s">
        <v>3</v>
      </c>
      <c r="BM73">
        <v>333</v>
      </c>
      <c r="BN73">
        <v>0</v>
      </c>
      <c r="BO73" t="s">
        <v>3</v>
      </c>
      <c r="BP73">
        <v>0</v>
      </c>
      <c r="BQ73">
        <v>0</v>
      </c>
      <c r="BR73">
        <v>0</v>
      </c>
      <c r="BS73">
        <v>1</v>
      </c>
      <c r="BT73">
        <v>1</v>
      </c>
      <c r="BU73">
        <v>1</v>
      </c>
      <c r="BV73">
        <v>1</v>
      </c>
      <c r="BW73">
        <v>1</v>
      </c>
      <c r="BX73">
        <v>1</v>
      </c>
      <c r="BY73" t="s">
        <v>3</v>
      </c>
      <c r="BZ73">
        <v>112</v>
      </c>
      <c r="CA73">
        <v>70</v>
      </c>
      <c r="CB73" t="s">
        <v>3</v>
      </c>
      <c r="CE73">
        <v>0</v>
      </c>
      <c r="CF73">
        <v>0</v>
      </c>
      <c r="CG73">
        <v>0</v>
      </c>
      <c r="CM73">
        <v>0</v>
      </c>
      <c r="CN73" t="s">
        <v>3</v>
      </c>
      <c r="CO73">
        <v>0</v>
      </c>
      <c r="CP73">
        <f t="shared" si="175"/>
        <v>100820.89</v>
      </c>
      <c r="CQ73">
        <f t="shared" ref="CQ73:CQ83" si="188">AC73*BC73</f>
        <v>14485.759600000001</v>
      </c>
      <c r="CR73">
        <f t="shared" ref="CR73:CR83" si="189">AD73*BB73</f>
        <v>0</v>
      </c>
      <c r="CS73">
        <f t="shared" ref="CS73:CS83" si="190">AE73*BS73</f>
        <v>0</v>
      </c>
      <c r="CT73">
        <f t="shared" ref="CT73:CT83" si="191">AF73*BA73</f>
        <v>0</v>
      </c>
      <c r="CU73">
        <f t="shared" si="176"/>
        <v>0</v>
      </c>
      <c r="CV73">
        <f t="shared" ref="CV73:CV83" si="192">AH73</f>
        <v>0</v>
      </c>
      <c r="CW73">
        <f t="shared" si="177"/>
        <v>0</v>
      </c>
      <c r="CX73">
        <f t="shared" si="178"/>
        <v>0</v>
      </c>
      <c r="CY73">
        <f>0</f>
        <v>0</v>
      </c>
      <c r="CZ73">
        <f>0</f>
        <v>0</v>
      </c>
      <c r="DC73" t="s">
        <v>3</v>
      </c>
      <c r="DD73" t="s">
        <v>3</v>
      </c>
      <c r="DE73" t="s">
        <v>3</v>
      </c>
      <c r="DF73" t="s">
        <v>3</v>
      </c>
      <c r="DG73" t="s">
        <v>3</v>
      </c>
      <c r="DH73" t="s">
        <v>3</v>
      </c>
      <c r="DI73" t="s">
        <v>3</v>
      </c>
      <c r="DJ73" t="s">
        <v>3</v>
      </c>
      <c r="DK73" t="s">
        <v>3</v>
      </c>
      <c r="DL73" t="s">
        <v>3</v>
      </c>
      <c r="DM73" t="s">
        <v>3</v>
      </c>
      <c r="DN73">
        <v>0</v>
      </c>
      <c r="DO73">
        <v>0</v>
      </c>
      <c r="DP73">
        <v>1</v>
      </c>
      <c r="DQ73">
        <v>1</v>
      </c>
      <c r="DU73">
        <v>1010</v>
      </c>
      <c r="DV73" t="s">
        <v>55</v>
      </c>
      <c r="DW73" t="s">
        <v>55</v>
      </c>
      <c r="DX73">
        <v>1</v>
      </c>
      <c r="DZ73" t="s">
        <v>3</v>
      </c>
      <c r="EA73" t="s">
        <v>3</v>
      </c>
      <c r="EB73" t="s">
        <v>3</v>
      </c>
      <c r="EC73" t="s">
        <v>3</v>
      </c>
      <c r="EE73">
        <v>0</v>
      </c>
      <c r="EF73">
        <v>0</v>
      </c>
      <c r="EG73" t="s">
        <v>3</v>
      </c>
      <c r="EH73">
        <v>0</v>
      </c>
      <c r="EI73" t="s">
        <v>3</v>
      </c>
      <c r="EJ73">
        <v>0</v>
      </c>
      <c r="EK73">
        <v>333</v>
      </c>
      <c r="EL73" t="s">
        <v>3</v>
      </c>
      <c r="EM73" t="s">
        <v>3</v>
      </c>
      <c r="EO73" t="s">
        <v>3</v>
      </c>
      <c r="EQ73">
        <v>0</v>
      </c>
      <c r="ER73">
        <v>1466.17</v>
      </c>
      <c r="ES73">
        <v>1466.17</v>
      </c>
      <c r="ET73">
        <v>0</v>
      </c>
      <c r="EU73">
        <v>0</v>
      </c>
      <c r="EV73">
        <v>0</v>
      </c>
      <c r="EW73">
        <v>0</v>
      </c>
      <c r="EX73">
        <v>0</v>
      </c>
      <c r="EZ73">
        <v>5</v>
      </c>
      <c r="FC73">
        <v>1</v>
      </c>
      <c r="FD73">
        <v>18</v>
      </c>
      <c r="FF73">
        <v>17042.09</v>
      </c>
      <c r="FQ73">
        <v>0</v>
      </c>
      <c r="FR73">
        <v>0</v>
      </c>
      <c r="FS73">
        <v>0</v>
      </c>
      <c r="FX73">
        <v>112</v>
      </c>
      <c r="FY73">
        <v>70</v>
      </c>
      <c r="GA73" t="s">
        <v>56</v>
      </c>
      <c r="GD73">
        <v>0</v>
      </c>
      <c r="GF73">
        <v>277238542</v>
      </c>
      <c r="GG73">
        <v>2</v>
      </c>
      <c r="GH73">
        <v>3</v>
      </c>
      <c r="GI73">
        <v>5</v>
      </c>
      <c r="GJ73">
        <v>0</v>
      </c>
      <c r="GK73">
        <f>ROUND(R73*(R12)/100,2)</f>
        <v>0</v>
      </c>
      <c r="GL73">
        <f t="shared" si="179"/>
        <v>0</v>
      </c>
      <c r="GM73">
        <f t="shared" si="180"/>
        <v>100820.89</v>
      </c>
      <c r="GN73">
        <f t="shared" si="181"/>
        <v>100820.89</v>
      </c>
      <c r="GO73">
        <f t="shared" si="182"/>
        <v>0</v>
      </c>
      <c r="GP73">
        <f t="shared" si="183"/>
        <v>0</v>
      </c>
      <c r="GR73">
        <v>1</v>
      </c>
      <c r="GS73">
        <v>1</v>
      </c>
      <c r="GT73">
        <v>0</v>
      </c>
      <c r="GU73" t="s">
        <v>3</v>
      </c>
      <c r="GV73">
        <f t="shared" si="184"/>
        <v>0</v>
      </c>
      <c r="GW73">
        <v>1</v>
      </c>
      <c r="GX73">
        <f t="shared" si="185"/>
        <v>0</v>
      </c>
      <c r="HA73">
        <v>0</v>
      </c>
      <c r="HB73">
        <v>0</v>
      </c>
      <c r="HC73">
        <f t="shared" si="186"/>
        <v>0</v>
      </c>
      <c r="HE73" t="s">
        <v>20</v>
      </c>
      <c r="HF73" t="s">
        <v>21</v>
      </c>
      <c r="HM73" t="s">
        <v>3</v>
      </c>
      <c r="HN73" t="s">
        <v>3</v>
      </c>
      <c r="HO73" t="s">
        <v>3</v>
      </c>
      <c r="HP73" t="s">
        <v>3</v>
      </c>
      <c r="HQ73" t="s">
        <v>3</v>
      </c>
      <c r="HS73">
        <v>0</v>
      </c>
      <c r="IK73">
        <v>0</v>
      </c>
    </row>
    <row r="74" spans="1:245" x14ac:dyDescent="0.2">
      <c r="A74">
        <v>18</v>
      </c>
      <c r="B74">
        <v>1</v>
      </c>
      <c r="C74">
        <v>84</v>
      </c>
      <c r="E74" t="s">
        <v>89</v>
      </c>
      <c r="F74" t="s">
        <v>16</v>
      </c>
      <c r="G74" t="s">
        <v>58</v>
      </c>
      <c r="H74" t="s">
        <v>55</v>
      </c>
      <c r="I74">
        <f>I72*J74</f>
        <v>6.9599999999999991</v>
      </c>
      <c r="J74">
        <v>12</v>
      </c>
      <c r="K74">
        <v>12</v>
      </c>
      <c r="O74">
        <f t="shared" si="156"/>
        <v>47025.5</v>
      </c>
      <c r="P74">
        <f t="shared" si="157"/>
        <v>47025.5</v>
      </c>
      <c r="Q74">
        <f t="shared" si="158"/>
        <v>0</v>
      </c>
      <c r="R74">
        <f t="shared" si="159"/>
        <v>0</v>
      </c>
      <c r="S74">
        <f t="shared" si="160"/>
        <v>0</v>
      </c>
      <c r="T74">
        <f t="shared" si="161"/>
        <v>0</v>
      </c>
      <c r="U74">
        <f t="shared" si="162"/>
        <v>0</v>
      </c>
      <c r="V74">
        <f t="shared" si="163"/>
        <v>0</v>
      </c>
      <c r="W74">
        <f t="shared" si="164"/>
        <v>0</v>
      </c>
      <c r="X74">
        <f t="shared" si="165"/>
        <v>0</v>
      </c>
      <c r="Y74">
        <f t="shared" si="166"/>
        <v>0</v>
      </c>
      <c r="AA74">
        <v>64249956</v>
      </c>
      <c r="AB74">
        <f t="shared" si="167"/>
        <v>683.86</v>
      </c>
      <c r="AC74">
        <f t="shared" si="168"/>
        <v>683.86</v>
      </c>
      <c r="AD74">
        <f t="shared" si="187"/>
        <v>0</v>
      </c>
      <c r="AE74">
        <f t="shared" si="169"/>
        <v>0</v>
      </c>
      <c r="AF74">
        <f t="shared" si="170"/>
        <v>0</v>
      </c>
      <c r="AG74">
        <f t="shared" si="171"/>
        <v>0</v>
      </c>
      <c r="AH74">
        <f t="shared" si="172"/>
        <v>0</v>
      </c>
      <c r="AI74">
        <f t="shared" si="173"/>
        <v>0</v>
      </c>
      <c r="AJ74">
        <f t="shared" si="174"/>
        <v>0</v>
      </c>
      <c r="AK74">
        <v>683.86</v>
      </c>
      <c r="AL74">
        <v>683.86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1</v>
      </c>
      <c r="AW74">
        <v>1</v>
      </c>
      <c r="AZ74">
        <v>1</v>
      </c>
      <c r="BA74">
        <v>1</v>
      </c>
      <c r="BB74">
        <v>1</v>
      </c>
      <c r="BC74">
        <v>9.8800000000000008</v>
      </c>
      <c r="BD74" t="s">
        <v>3</v>
      </c>
      <c r="BE74" t="s">
        <v>3</v>
      </c>
      <c r="BF74" t="s">
        <v>3</v>
      </c>
      <c r="BG74" t="s">
        <v>3</v>
      </c>
      <c r="BH74">
        <v>3</v>
      </c>
      <c r="BI74">
        <v>0</v>
      </c>
      <c r="BJ74" t="s">
        <v>3</v>
      </c>
      <c r="BM74">
        <v>333</v>
      </c>
      <c r="BN74">
        <v>0</v>
      </c>
      <c r="BO74" t="s">
        <v>3</v>
      </c>
      <c r="BP74">
        <v>0</v>
      </c>
      <c r="BQ74">
        <v>0</v>
      </c>
      <c r="BR74">
        <v>0</v>
      </c>
      <c r="BS74">
        <v>1</v>
      </c>
      <c r="BT74">
        <v>1</v>
      </c>
      <c r="BU74">
        <v>1</v>
      </c>
      <c r="BV74">
        <v>1</v>
      </c>
      <c r="BW74">
        <v>1</v>
      </c>
      <c r="BX74">
        <v>1</v>
      </c>
      <c r="BY74" t="s">
        <v>3</v>
      </c>
      <c r="BZ74">
        <v>112</v>
      </c>
      <c r="CA74">
        <v>70</v>
      </c>
      <c r="CB74" t="s">
        <v>3</v>
      </c>
      <c r="CE74">
        <v>0</v>
      </c>
      <c r="CF74">
        <v>0</v>
      </c>
      <c r="CG74">
        <v>0</v>
      </c>
      <c r="CM74">
        <v>0</v>
      </c>
      <c r="CN74" t="s">
        <v>3</v>
      </c>
      <c r="CO74">
        <v>0</v>
      </c>
      <c r="CP74">
        <f t="shared" si="175"/>
        <v>47025.5</v>
      </c>
      <c r="CQ74">
        <f t="shared" si="188"/>
        <v>6756.5368000000008</v>
      </c>
      <c r="CR74">
        <f t="shared" si="189"/>
        <v>0</v>
      </c>
      <c r="CS74">
        <f t="shared" si="190"/>
        <v>0</v>
      </c>
      <c r="CT74">
        <f t="shared" si="191"/>
        <v>0</v>
      </c>
      <c r="CU74">
        <f t="shared" si="176"/>
        <v>0</v>
      </c>
      <c r="CV74">
        <f t="shared" si="192"/>
        <v>0</v>
      </c>
      <c r="CW74">
        <f t="shared" si="177"/>
        <v>0</v>
      </c>
      <c r="CX74">
        <f t="shared" si="178"/>
        <v>0</v>
      </c>
      <c r="CY74">
        <f>0</f>
        <v>0</v>
      </c>
      <c r="CZ74">
        <f>0</f>
        <v>0</v>
      </c>
      <c r="DC74" t="s">
        <v>3</v>
      </c>
      <c r="DD74" t="s">
        <v>3</v>
      </c>
      <c r="DE74" t="s">
        <v>3</v>
      </c>
      <c r="DF74" t="s">
        <v>3</v>
      </c>
      <c r="DG74" t="s">
        <v>3</v>
      </c>
      <c r="DH74" t="s">
        <v>3</v>
      </c>
      <c r="DI74" t="s">
        <v>3</v>
      </c>
      <c r="DJ74" t="s">
        <v>3</v>
      </c>
      <c r="DK74" t="s">
        <v>3</v>
      </c>
      <c r="DL74" t="s">
        <v>3</v>
      </c>
      <c r="DM74" t="s">
        <v>3</v>
      </c>
      <c r="DN74">
        <v>0</v>
      </c>
      <c r="DO74">
        <v>0</v>
      </c>
      <c r="DP74">
        <v>1</v>
      </c>
      <c r="DQ74">
        <v>1</v>
      </c>
      <c r="DU74">
        <v>1010</v>
      </c>
      <c r="DV74" t="s">
        <v>55</v>
      </c>
      <c r="DW74" t="s">
        <v>55</v>
      </c>
      <c r="DX74">
        <v>1</v>
      </c>
      <c r="DZ74" t="s">
        <v>3</v>
      </c>
      <c r="EA74" t="s">
        <v>3</v>
      </c>
      <c r="EB74" t="s">
        <v>3</v>
      </c>
      <c r="EC74" t="s">
        <v>3</v>
      </c>
      <c r="EE74">
        <v>0</v>
      </c>
      <c r="EF74">
        <v>0</v>
      </c>
      <c r="EG74" t="s">
        <v>3</v>
      </c>
      <c r="EH74">
        <v>0</v>
      </c>
      <c r="EI74" t="s">
        <v>3</v>
      </c>
      <c r="EJ74">
        <v>0</v>
      </c>
      <c r="EK74">
        <v>333</v>
      </c>
      <c r="EL74" t="s">
        <v>3</v>
      </c>
      <c r="EM74" t="s">
        <v>3</v>
      </c>
      <c r="EO74" t="s">
        <v>3</v>
      </c>
      <c r="EQ74">
        <v>0</v>
      </c>
      <c r="ER74">
        <v>683.86</v>
      </c>
      <c r="ES74">
        <v>683.86</v>
      </c>
      <c r="ET74">
        <v>0</v>
      </c>
      <c r="EU74">
        <v>0</v>
      </c>
      <c r="EV74">
        <v>0</v>
      </c>
      <c r="EW74">
        <v>0</v>
      </c>
      <c r="EX74">
        <v>0</v>
      </c>
      <c r="EZ74">
        <v>5</v>
      </c>
      <c r="FC74">
        <v>1</v>
      </c>
      <c r="FD74">
        <v>18</v>
      </c>
      <c r="FF74">
        <v>7948.85</v>
      </c>
      <c r="FQ74">
        <v>0</v>
      </c>
      <c r="FR74">
        <v>0</v>
      </c>
      <c r="FS74">
        <v>0</v>
      </c>
      <c r="FX74">
        <v>112</v>
      </c>
      <c r="FY74">
        <v>70</v>
      </c>
      <c r="GA74" t="s">
        <v>59</v>
      </c>
      <c r="GD74">
        <v>0</v>
      </c>
      <c r="GF74">
        <v>-1269339310</v>
      </c>
      <c r="GG74">
        <v>2</v>
      </c>
      <c r="GH74">
        <v>3</v>
      </c>
      <c r="GI74">
        <v>5</v>
      </c>
      <c r="GJ74">
        <v>0</v>
      </c>
      <c r="GK74">
        <f>ROUND(R74*(R12)/100,2)</f>
        <v>0</v>
      </c>
      <c r="GL74">
        <f t="shared" si="179"/>
        <v>0</v>
      </c>
      <c r="GM74">
        <f t="shared" si="180"/>
        <v>47025.5</v>
      </c>
      <c r="GN74">
        <f t="shared" si="181"/>
        <v>47025.5</v>
      </c>
      <c r="GO74">
        <f t="shared" si="182"/>
        <v>0</v>
      </c>
      <c r="GP74">
        <f t="shared" si="183"/>
        <v>0</v>
      </c>
      <c r="GR74">
        <v>1</v>
      </c>
      <c r="GS74">
        <v>1</v>
      </c>
      <c r="GT74">
        <v>0</v>
      </c>
      <c r="GU74" t="s">
        <v>3</v>
      </c>
      <c r="GV74">
        <f t="shared" si="184"/>
        <v>0</v>
      </c>
      <c r="GW74">
        <v>1</v>
      </c>
      <c r="GX74">
        <f t="shared" si="185"/>
        <v>0</v>
      </c>
      <c r="HA74">
        <v>0</v>
      </c>
      <c r="HB74">
        <v>0</v>
      </c>
      <c r="HC74">
        <f t="shared" si="186"/>
        <v>0</v>
      </c>
      <c r="HE74" t="s">
        <v>20</v>
      </c>
      <c r="HF74" t="s">
        <v>21</v>
      </c>
      <c r="HM74" t="s">
        <v>3</v>
      </c>
      <c r="HN74" t="s">
        <v>3</v>
      </c>
      <c r="HO74" t="s">
        <v>3</v>
      </c>
      <c r="HP74" t="s">
        <v>3</v>
      </c>
      <c r="HQ74" t="s">
        <v>3</v>
      </c>
      <c r="HS74">
        <v>0</v>
      </c>
      <c r="IK74">
        <v>0</v>
      </c>
    </row>
    <row r="75" spans="1:245" x14ac:dyDescent="0.2">
      <c r="A75">
        <v>18</v>
      </c>
      <c r="B75">
        <v>1</v>
      </c>
      <c r="C75">
        <v>85</v>
      </c>
      <c r="E75" t="s">
        <v>90</v>
      </c>
      <c r="F75" t="s">
        <v>16</v>
      </c>
      <c r="G75" t="s">
        <v>61</v>
      </c>
      <c r="H75" t="s">
        <v>55</v>
      </c>
      <c r="I75">
        <f>I72*J75</f>
        <v>16.239999999999998</v>
      </c>
      <c r="J75">
        <v>28</v>
      </c>
      <c r="K75">
        <v>28</v>
      </c>
      <c r="O75">
        <f t="shared" si="156"/>
        <v>31560.75</v>
      </c>
      <c r="P75">
        <f t="shared" si="157"/>
        <v>31560.75</v>
      </c>
      <c r="Q75">
        <f t="shared" si="158"/>
        <v>0</v>
      </c>
      <c r="R75">
        <f t="shared" si="159"/>
        <v>0</v>
      </c>
      <c r="S75">
        <f t="shared" si="160"/>
        <v>0</v>
      </c>
      <c r="T75">
        <f t="shared" si="161"/>
        <v>0</v>
      </c>
      <c r="U75">
        <f t="shared" si="162"/>
        <v>0</v>
      </c>
      <c r="V75">
        <f t="shared" si="163"/>
        <v>0</v>
      </c>
      <c r="W75">
        <f t="shared" si="164"/>
        <v>0</v>
      </c>
      <c r="X75">
        <f t="shared" si="165"/>
        <v>0</v>
      </c>
      <c r="Y75">
        <f t="shared" si="166"/>
        <v>0</v>
      </c>
      <c r="AA75">
        <v>64249956</v>
      </c>
      <c r="AB75">
        <f t="shared" si="167"/>
        <v>196.7</v>
      </c>
      <c r="AC75">
        <f t="shared" si="168"/>
        <v>196.7</v>
      </c>
      <c r="AD75">
        <f t="shared" si="187"/>
        <v>0</v>
      </c>
      <c r="AE75">
        <f t="shared" si="169"/>
        <v>0</v>
      </c>
      <c r="AF75">
        <f t="shared" si="170"/>
        <v>0</v>
      </c>
      <c r="AG75">
        <f t="shared" si="171"/>
        <v>0</v>
      </c>
      <c r="AH75">
        <f t="shared" si="172"/>
        <v>0</v>
      </c>
      <c r="AI75">
        <f t="shared" si="173"/>
        <v>0</v>
      </c>
      <c r="AJ75">
        <f t="shared" si="174"/>
        <v>0</v>
      </c>
      <c r="AK75">
        <v>196.70000000000002</v>
      </c>
      <c r="AL75">
        <v>196.70000000000002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1</v>
      </c>
      <c r="AW75">
        <v>1</v>
      </c>
      <c r="AZ75">
        <v>1</v>
      </c>
      <c r="BA75">
        <v>1</v>
      </c>
      <c r="BB75">
        <v>1</v>
      </c>
      <c r="BC75">
        <v>9.8800000000000008</v>
      </c>
      <c r="BD75" t="s">
        <v>3</v>
      </c>
      <c r="BE75" t="s">
        <v>3</v>
      </c>
      <c r="BF75" t="s">
        <v>3</v>
      </c>
      <c r="BG75" t="s">
        <v>3</v>
      </c>
      <c r="BH75">
        <v>3</v>
      </c>
      <c r="BI75">
        <v>0</v>
      </c>
      <c r="BJ75" t="s">
        <v>3</v>
      </c>
      <c r="BM75">
        <v>333</v>
      </c>
      <c r="BN75">
        <v>0</v>
      </c>
      <c r="BO75" t="s">
        <v>3</v>
      </c>
      <c r="BP75">
        <v>0</v>
      </c>
      <c r="BQ75">
        <v>0</v>
      </c>
      <c r="BR75">
        <v>0</v>
      </c>
      <c r="BS75">
        <v>1</v>
      </c>
      <c r="BT75">
        <v>1</v>
      </c>
      <c r="BU75">
        <v>1</v>
      </c>
      <c r="BV75">
        <v>1</v>
      </c>
      <c r="BW75">
        <v>1</v>
      </c>
      <c r="BX75">
        <v>1</v>
      </c>
      <c r="BY75" t="s">
        <v>3</v>
      </c>
      <c r="BZ75">
        <v>112</v>
      </c>
      <c r="CA75">
        <v>70</v>
      </c>
      <c r="CB75" t="s">
        <v>3</v>
      </c>
      <c r="CE75">
        <v>0</v>
      </c>
      <c r="CF75">
        <v>0</v>
      </c>
      <c r="CG75">
        <v>0</v>
      </c>
      <c r="CM75">
        <v>0</v>
      </c>
      <c r="CN75" t="s">
        <v>3</v>
      </c>
      <c r="CO75">
        <v>0</v>
      </c>
      <c r="CP75">
        <f t="shared" si="175"/>
        <v>31560.75</v>
      </c>
      <c r="CQ75">
        <f t="shared" si="188"/>
        <v>1943.396</v>
      </c>
      <c r="CR75">
        <f t="shared" si="189"/>
        <v>0</v>
      </c>
      <c r="CS75">
        <f t="shared" si="190"/>
        <v>0</v>
      </c>
      <c r="CT75">
        <f t="shared" si="191"/>
        <v>0</v>
      </c>
      <c r="CU75">
        <f t="shared" si="176"/>
        <v>0</v>
      </c>
      <c r="CV75">
        <f t="shared" si="192"/>
        <v>0</v>
      </c>
      <c r="CW75">
        <f t="shared" si="177"/>
        <v>0</v>
      </c>
      <c r="CX75">
        <f t="shared" si="178"/>
        <v>0</v>
      </c>
      <c r="CY75">
        <f>0</f>
        <v>0</v>
      </c>
      <c r="CZ75">
        <f>0</f>
        <v>0</v>
      </c>
      <c r="DC75" t="s">
        <v>3</v>
      </c>
      <c r="DD75" t="s">
        <v>3</v>
      </c>
      <c r="DE75" t="s">
        <v>3</v>
      </c>
      <c r="DF75" t="s">
        <v>3</v>
      </c>
      <c r="DG75" t="s">
        <v>3</v>
      </c>
      <c r="DH75" t="s">
        <v>3</v>
      </c>
      <c r="DI75" t="s">
        <v>3</v>
      </c>
      <c r="DJ75" t="s">
        <v>3</v>
      </c>
      <c r="DK75" t="s">
        <v>3</v>
      </c>
      <c r="DL75" t="s">
        <v>3</v>
      </c>
      <c r="DM75" t="s">
        <v>3</v>
      </c>
      <c r="DN75">
        <v>0</v>
      </c>
      <c r="DO75">
        <v>0</v>
      </c>
      <c r="DP75">
        <v>1</v>
      </c>
      <c r="DQ75">
        <v>1</v>
      </c>
      <c r="DU75">
        <v>1010</v>
      </c>
      <c r="DV75" t="s">
        <v>55</v>
      </c>
      <c r="DW75" t="s">
        <v>55</v>
      </c>
      <c r="DX75">
        <v>1</v>
      </c>
      <c r="DZ75" t="s">
        <v>3</v>
      </c>
      <c r="EA75" t="s">
        <v>3</v>
      </c>
      <c r="EB75" t="s">
        <v>3</v>
      </c>
      <c r="EC75" t="s">
        <v>3</v>
      </c>
      <c r="EE75">
        <v>0</v>
      </c>
      <c r="EF75">
        <v>0</v>
      </c>
      <c r="EG75" t="s">
        <v>3</v>
      </c>
      <c r="EH75">
        <v>0</v>
      </c>
      <c r="EI75" t="s">
        <v>3</v>
      </c>
      <c r="EJ75">
        <v>0</v>
      </c>
      <c r="EK75">
        <v>333</v>
      </c>
      <c r="EL75" t="s">
        <v>3</v>
      </c>
      <c r="EM75" t="s">
        <v>3</v>
      </c>
      <c r="EO75" t="s">
        <v>3</v>
      </c>
      <c r="EQ75">
        <v>0</v>
      </c>
      <c r="ER75">
        <v>196.70000000000002</v>
      </c>
      <c r="ES75">
        <v>196.70000000000002</v>
      </c>
      <c r="ET75">
        <v>0</v>
      </c>
      <c r="EU75">
        <v>0</v>
      </c>
      <c r="EV75">
        <v>0</v>
      </c>
      <c r="EW75">
        <v>0</v>
      </c>
      <c r="EX75">
        <v>0</v>
      </c>
      <c r="EZ75">
        <v>5</v>
      </c>
      <c r="FC75">
        <v>1</v>
      </c>
      <c r="FD75">
        <v>18</v>
      </c>
      <c r="FF75">
        <v>2286.2800000000002</v>
      </c>
      <c r="FQ75">
        <v>0</v>
      </c>
      <c r="FR75">
        <v>0</v>
      </c>
      <c r="FS75">
        <v>0</v>
      </c>
      <c r="FX75">
        <v>112</v>
      </c>
      <c r="FY75">
        <v>70</v>
      </c>
      <c r="GA75" t="s">
        <v>62</v>
      </c>
      <c r="GD75">
        <v>0</v>
      </c>
      <c r="GF75">
        <v>1154660637</v>
      </c>
      <c r="GG75">
        <v>2</v>
      </c>
      <c r="GH75">
        <v>3</v>
      </c>
      <c r="GI75">
        <v>5</v>
      </c>
      <c r="GJ75">
        <v>0</v>
      </c>
      <c r="GK75">
        <f>ROUND(R75*(R12)/100,2)</f>
        <v>0</v>
      </c>
      <c r="GL75">
        <f t="shared" si="179"/>
        <v>0</v>
      </c>
      <c r="GM75">
        <f t="shared" si="180"/>
        <v>31560.75</v>
      </c>
      <c r="GN75">
        <f t="shared" si="181"/>
        <v>31560.75</v>
      </c>
      <c r="GO75">
        <f t="shared" si="182"/>
        <v>0</v>
      </c>
      <c r="GP75">
        <f t="shared" si="183"/>
        <v>0</v>
      </c>
      <c r="GR75">
        <v>1</v>
      </c>
      <c r="GS75">
        <v>1</v>
      </c>
      <c r="GT75">
        <v>0</v>
      </c>
      <c r="GU75" t="s">
        <v>3</v>
      </c>
      <c r="GV75">
        <f t="shared" si="184"/>
        <v>0</v>
      </c>
      <c r="GW75">
        <v>1</v>
      </c>
      <c r="GX75">
        <f t="shared" si="185"/>
        <v>0</v>
      </c>
      <c r="HA75">
        <v>0</v>
      </c>
      <c r="HB75">
        <v>0</v>
      </c>
      <c r="HC75">
        <f t="shared" si="186"/>
        <v>0</v>
      </c>
      <c r="HE75" t="s">
        <v>20</v>
      </c>
      <c r="HF75" t="s">
        <v>21</v>
      </c>
      <c r="HM75" t="s">
        <v>3</v>
      </c>
      <c r="HN75" t="s">
        <v>3</v>
      </c>
      <c r="HO75" t="s">
        <v>3</v>
      </c>
      <c r="HP75" t="s">
        <v>3</v>
      </c>
      <c r="HQ75" t="s">
        <v>3</v>
      </c>
      <c r="HS75">
        <v>0</v>
      </c>
      <c r="IK75">
        <v>0</v>
      </c>
    </row>
    <row r="76" spans="1:245" x14ac:dyDescent="0.2">
      <c r="A76">
        <v>18</v>
      </c>
      <c r="B76">
        <v>1</v>
      </c>
      <c r="C76">
        <v>86</v>
      </c>
      <c r="E76" t="s">
        <v>91</v>
      </c>
      <c r="F76" t="s">
        <v>16</v>
      </c>
      <c r="G76" t="s">
        <v>64</v>
      </c>
      <c r="H76" t="s">
        <v>55</v>
      </c>
      <c r="I76">
        <f>I72*J76</f>
        <v>9.2799999999999994</v>
      </c>
      <c r="J76">
        <v>16</v>
      </c>
      <c r="K76">
        <v>16</v>
      </c>
      <c r="O76">
        <f t="shared" si="156"/>
        <v>10908.85</v>
      </c>
      <c r="P76">
        <f t="shared" si="157"/>
        <v>10908.85</v>
      </c>
      <c r="Q76">
        <f t="shared" si="158"/>
        <v>0</v>
      </c>
      <c r="R76">
        <f t="shared" si="159"/>
        <v>0</v>
      </c>
      <c r="S76">
        <f t="shared" si="160"/>
        <v>0</v>
      </c>
      <c r="T76">
        <f t="shared" si="161"/>
        <v>0</v>
      </c>
      <c r="U76">
        <f t="shared" si="162"/>
        <v>0</v>
      </c>
      <c r="V76">
        <f t="shared" si="163"/>
        <v>0</v>
      </c>
      <c r="W76">
        <f t="shared" si="164"/>
        <v>0</v>
      </c>
      <c r="X76">
        <f t="shared" si="165"/>
        <v>0</v>
      </c>
      <c r="Y76">
        <f t="shared" si="166"/>
        <v>0</v>
      </c>
      <c r="AA76">
        <v>64249956</v>
      </c>
      <c r="AB76">
        <f t="shared" si="167"/>
        <v>118.98</v>
      </c>
      <c r="AC76">
        <f t="shared" si="168"/>
        <v>118.98</v>
      </c>
      <c r="AD76">
        <f t="shared" si="187"/>
        <v>0</v>
      </c>
      <c r="AE76">
        <f t="shared" si="169"/>
        <v>0</v>
      </c>
      <c r="AF76">
        <f t="shared" si="170"/>
        <v>0</v>
      </c>
      <c r="AG76">
        <f t="shared" si="171"/>
        <v>0</v>
      </c>
      <c r="AH76">
        <f t="shared" si="172"/>
        <v>0</v>
      </c>
      <c r="AI76">
        <f t="shared" si="173"/>
        <v>0</v>
      </c>
      <c r="AJ76">
        <f t="shared" si="174"/>
        <v>0</v>
      </c>
      <c r="AK76">
        <v>118.98</v>
      </c>
      <c r="AL76">
        <v>118.98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1</v>
      </c>
      <c r="AW76">
        <v>1</v>
      </c>
      <c r="AZ76">
        <v>1</v>
      </c>
      <c r="BA76">
        <v>1</v>
      </c>
      <c r="BB76">
        <v>1</v>
      </c>
      <c r="BC76">
        <v>9.8800000000000008</v>
      </c>
      <c r="BD76" t="s">
        <v>3</v>
      </c>
      <c r="BE76" t="s">
        <v>3</v>
      </c>
      <c r="BF76" t="s">
        <v>3</v>
      </c>
      <c r="BG76" t="s">
        <v>3</v>
      </c>
      <c r="BH76">
        <v>3</v>
      </c>
      <c r="BI76">
        <v>0</v>
      </c>
      <c r="BJ76" t="s">
        <v>3</v>
      </c>
      <c r="BM76">
        <v>333</v>
      </c>
      <c r="BN76">
        <v>0</v>
      </c>
      <c r="BO76" t="s">
        <v>3</v>
      </c>
      <c r="BP76">
        <v>0</v>
      </c>
      <c r="BQ76">
        <v>0</v>
      </c>
      <c r="BR76">
        <v>0</v>
      </c>
      <c r="BS76">
        <v>1</v>
      </c>
      <c r="BT76">
        <v>1</v>
      </c>
      <c r="BU76">
        <v>1</v>
      </c>
      <c r="BV76">
        <v>1</v>
      </c>
      <c r="BW76">
        <v>1</v>
      </c>
      <c r="BX76">
        <v>1</v>
      </c>
      <c r="BY76" t="s">
        <v>3</v>
      </c>
      <c r="BZ76">
        <v>112</v>
      </c>
      <c r="CA76">
        <v>70</v>
      </c>
      <c r="CB76" t="s">
        <v>3</v>
      </c>
      <c r="CE76">
        <v>0</v>
      </c>
      <c r="CF76">
        <v>0</v>
      </c>
      <c r="CG76">
        <v>0</v>
      </c>
      <c r="CM76">
        <v>0</v>
      </c>
      <c r="CN76" t="s">
        <v>3</v>
      </c>
      <c r="CO76">
        <v>0</v>
      </c>
      <c r="CP76">
        <f t="shared" si="175"/>
        <v>10908.85</v>
      </c>
      <c r="CQ76">
        <f t="shared" si="188"/>
        <v>1175.5224000000001</v>
      </c>
      <c r="CR76">
        <f t="shared" si="189"/>
        <v>0</v>
      </c>
      <c r="CS76">
        <f t="shared" si="190"/>
        <v>0</v>
      </c>
      <c r="CT76">
        <f t="shared" si="191"/>
        <v>0</v>
      </c>
      <c r="CU76">
        <f t="shared" si="176"/>
        <v>0</v>
      </c>
      <c r="CV76">
        <f t="shared" si="192"/>
        <v>0</v>
      </c>
      <c r="CW76">
        <f t="shared" si="177"/>
        <v>0</v>
      </c>
      <c r="CX76">
        <f t="shared" si="178"/>
        <v>0</v>
      </c>
      <c r="CY76">
        <f>0</f>
        <v>0</v>
      </c>
      <c r="CZ76">
        <f>0</f>
        <v>0</v>
      </c>
      <c r="DC76" t="s">
        <v>3</v>
      </c>
      <c r="DD76" t="s">
        <v>3</v>
      </c>
      <c r="DE76" t="s">
        <v>3</v>
      </c>
      <c r="DF76" t="s">
        <v>3</v>
      </c>
      <c r="DG76" t="s">
        <v>3</v>
      </c>
      <c r="DH76" t="s">
        <v>3</v>
      </c>
      <c r="DI76" t="s">
        <v>3</v>
      </c>
      <c r="DJ76" t="s">
        <v>3</v>
      </c>
      <c r="DK76" t="s">
        <v>3</v>
      </c>
      <c r="DL76" t="s">
        <v>3</v>
      </c>
      <c r="DM76" t="s">
        <v>3</v>
      </c>
      <c r="DN76">
        <v>0</v>
      </c>
      <c r="DO76">
        <v>0</v>
      </c>
      <c r="DP76">
        <v>1</v>
      </c>
      <c r="DQ76">
        <v>1</v>
      </c>
      <c r="DU76">
        <v>1010</v>
      </c>
      <c r="DV76" t="s">
        <v>55</v>
      </c>
      <c r="DW76" t="s">
        <v>55</v>
      </c>
      <c r="DX76">
        <v>1</v>
      </c>
      <c r="DZ76" t="s">
        <v>3</v>
      </c>
      <c r="EA76" t="s">
        <v>3</v>
      </c>
      <c r="EB76" t="s">
        <v>3</v>
      </c>
      <c r="EC76" t="s">
        <v>3</v>
      </c>
      <c r="EE76">
        <v>0</v>
      </c>
      <c r="EF76">
        <v>0</v>
      </c>
      <c r="EG76" t="s">
        <v>3</v>
      </c>
      <c r="EH76">
        <v>0</v>
      </c>
      <c r="EI76" t="s">
        <v>3</v>
      </c>
      <c r="EJ76">
        <v>0</v>
      </c>
      <c r="EK76">
        <v>333</v>
      </c>
      <c r="EL76" t="s">
        <v>3</v>
      </c>
      <c r="EM76" t="s">
        <v>3</v>
      </c>
      <c r="EO76" t="s">
        <v>3</v>
      </c>
      <c r="EQ76">
        <v>0</v>
      </c>
      <c r="ER76">
        <v>118.98</v>
      </c>
      <c r="ES76">
        <v>118.98</v>
      </c>
      <c r="ET76">
        <v>0</v>
      </c>
      <c r="EU76">
        <v>0</v>
      </c>
      <c r="EV76">
        <v>0</v>
      </c>
      <c r="EW76">
        <v>0</v>
      </c>
      <c r="EX76">
        <v>0</v>
      </c>
      <c r="EZ76">
        <v>5</v>
      </c>
      <c r="FC76">
        <v>1</v>
      </c>
      <c r="FD76">
        <v>18</v>
      </c>
      <c r="FF76">
        <v>1383.02</v>
      </c>
      <c r="FQ76">
        <v>0</v>
      </c>
      <c r="FR76">
        <v>0</v>
      </c>
      <c r="FS76">
        <v>0</v>
      </c>
      <c r="FX76">
        <v>112</v>
      </c>
      <c r="FY76">
        <v>70</v>
      </c>
      <c r="GA76" t="s">
        <v>65</v>
      </c>
      <c r="GD76">
        <v>0</v>
      </c>
      <c r="GF76">
        <v>158177034</v>
      </c>
      <c r="GG76">
        <v>2</v>
      </c>
      <c r="GH76">
        <v>3</v>
      </c>
      <c r="GI76">
        <v>5</v>
      </c>
      <c r="GJ76">
        <v>0</v>
      </c>
      <c r="GK76">
        <f>ROUND(R76*(R12)/100,2)</f>
        <v>0</v>
      </c>
      <c r="GL76">
        <f t="shared" si="179"/>
        <v>0</v>
      </c>
      <c r="GM76">
        <f t="shared" si="180"/>
        <v>10908.85</v>
      </c>
      <c r="GN76">
        <f t="shared" si="181"/>
        <v>10908.85</v>
      </c>
      <c r="GO76">
        <f t="shared" si="182"/>
        <v>0</v>
      </c>
      <c r="GP76">
        <f t="shared" si="183"/>
        <v>0</v>
      </c>
      <c r="GR76">
        <v>1</v>
      </c>
      <c r="GS76">
        <v>1</v>
      </c>
      <c r="GT76">
        <v>0</v>
      </c>
      <c r="GU76" t="s">
        <v>3</v>
      </c>
      <c r="GV76">
        <f t="shared" si="184"/>
        <v>0</v>
      </c>
      <c r="GW76">
        <v>1</v>
      </c>
      <c r="GX76">
        <f t="shared" si="185"/>
        <v>0</v>
      </c>
      <c r="HA76">
        <v>0</v>
      </c>
      <c r="HB76">
        <v>0</v>
      </c>
      <c r="HC76">
        <f t="shared" si="186"/>
        <v>0</v>
      </c>
      <c r="HE76" t="s">
        <v>20</v>
      </c>
      <c r="HF76" t="s">
        <v>21</v>
      </c>
      <c r="HM76" t="s">
        <v>3</v>
      </c>
      <c r="HN76" t="s">
        <v>3</v>
      </c>
      <c r="HO76" t="s">
        <v>3</v>
      </c>
      <c r="HP76" t="s">
        <v>3</v>
      </c>
      <c r="HQ76" t="s">
        <v>3</v>
      </c>
      <c r="HS76">
        <v>0</v>
      </c>
      <c r="IK76">
        <v>0</v>
      </c>
    </row>
    <row r="77" spans="1:245" x14ac:dyDescent="0.2">
      <c r="A77">
        <v>18</v>
      </c>
      <c r="B77">
        <v>1</v>
      </c>
      <c r="C77">
        <v>87</v>
      </c>
      <c r="E77" t="s">
        <v>92</v>
      </c>
      <c r="F77" t="s">
        <v>16</v>
      </c>
      <c r="G77" t="s">
        <v>67</v>
      </c>
      <c r="H77" t="s">
        <v>55</v>
      </c>
      <c r="I77">
        <f>I72*J77</f>
        <v>18.559999999999999</v>
      </c>
      <c r="J77">
        <v>32</v>
      </c>
      <c r="K77">
        <v>32</v>
      </c>
      <c r="O77">
        <f t="shared" si="156"/>
        <v>20939.34</v>
      </c>
      <c r="P77">
        <f t="shared" si="157"/>
        <v>20939.34</v>
      </c>
      <c r="Q77">
        <f t="shared" si="158"/>
        <v>0</v>
      </c>
      <c r="R77">
        <f t="shared" si="159"/>
        <v>0</v>
      </c>
      <c r="S77">
        <f t="shared" si="160"/>
        <v>0</v>
      </c>
      <c r="T77">
        <f t="shared" si="161"/>
        <v>0</v>
      </c>
      <c r="U77">
        <f t="shared" si="162"/>
        <v>0</v>
      </c>
      <c r="V77">
        <f t="shared" si="163"/>
        <v>0</v>
      </c>
      <c r="W77">
        <f t="shared" si="164"/>
        <v>0</v>
      </c>
      <c r="X77">
        <f t="shared" si="165"/>
        <v>0</v>
      </c>
      <c r="Y77">
        <f t="shared" si="166"/>
        <v>0</v>
      </c>
      <c r="AA77">
        <v>64249956</v>
      </c>
      <c r="AB77">
        <f t="shared" si="167"/>
        <v>114.19</v>
      </c>
      <c r="AC77">
        <f t="shared" si="168"/>
        <v>114.19</v>
      </c>
      <c r="AD77">
        <f t="shared" si="187"/>
        <v>0</v>
      </c>
      <c r="AE77">
        <f t="shared" si="169"/>
        <v>0</v>
      </c>
      <c r="AF77">
        <f t="shared" si="170"/>
        <v>0</v>
      </c>
      <c r="AG77">
        <f t="shared" si="171"/>
        <v>0</v>
      </c>
      <c r="AH77">
        <f t="shared" si="172"/>
        <v>0</v>
      </c>
      <c r="AI77">
        <f t="shared" si="173"/>
        <v>0</v>
      </c>
      <c r="AJ77">
        <f t="shared" si="174"/>
        <v>0</v>
      </c>
      <c r="AK77">
        <v>114.19</v>
      </c>
      <c r="AL77">
        <v>114.19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1</v>
      </c>
      <c r="AW77">
        <v>1</v>
      </c>
      <c r="AZ77">
        <v>1</v>
      </c>
      <c r="BA77">
        <v>1</v>
      </c>
      <c r="BB77">
        <v>1</v>
      </c>
      <c r="BC77">
        <v>9.8800000000000008</v>
      </c>
      <c r="BD77" t="s">
        <v>3</v>
      </c>
      <c r="BE77" t="s">
        <v>3</v>
      </c>
      <c r="BF77" t="s">
        <v>3</v>
      </c>
      <c r="BG77" t="s">
        <v>3</v>
      </c>
      <c r="BH77">
        <v>3</v>
      </c>
      <c r="BI77">
        <v>0</v>
      </c>
      <c r="BJ77" t="s">
        <v>3</v>
      </c>
      <c r="BM77">
        <v>333</v>
      </c>
      <c r="BN77">
        <v>0</v>
      </c>
      <c r="BO77" t="s">
        <v>3</v>
      </c>
      <c r="BP77">
        <v>0</v>
      </c>
      <c r="BQ77">
        <v>0</v>
      </c>
      <c r="BR77">
        <v>0</v>
      </c>
      <c r="BS77">
        <v>1</v>
      </c>
      <c r="BT77">
        <v>1</v>
      </c>
      <c r="BU77">
        <v>1</v>
      </c>
      <c r="BV77">
        <v>1</v>
      </c>
      <c r="BW77">
        <v>1</v>
      </c>
      <c r="BX77">
        <v>1</v>
      </c>
      <c r="BY77" t="s">
        <v>3</v>
      </c>
      <c r="BZ77">
        <v>112</v>
      </c>
      <c r="CA77">
        <v>70</v>
      </c>
      <c r="CB77" t="s">
        <v>3</v>
      </c>
      <c r="CE77">
        <v>0</v>
      </c>
      <c r="CF77">
        <v>0</v>
      </c>
      <c r="CG77">
        <v>0</v>
      </c>
      <c r="CM77">
        <v>0</v>
      </c>
      <c r="CN77" t="s">
        <v>3</v>
      </c>
      <c r="CO77">
        <v>0</v>
      </c>
      <c r="CP77">
        <f t="shared" si="175"/>
        <v>20939.34</v>
      </c>
      <c r="CQ77">
        <f t="shared" si="188"/>
        <v>1128.1972000000001</v>
      </c>
      <c r="CR77">
        <f t="shared" si="189"/>
        <v>0</v>
      </c>
      <c r="CS77">
        <f t="shared" si="190"/>
        <v>0</v>
      </c>
      <c r="CT77">
        <f t="shared" si="191"/>
        <v>0</v>
      </c>
      <c r="CU77">
        <f t="shared" si="176"/>
        <v>0</v>
      </c>
      <c r="CV77">
        <f t="shared" si="192"/>
        <v>0</v>
      </c>
      <c r="CW77">
        <f t="shared" si="177"/>
        <v>0</v>
      </c>
      <c r="CX77">
        <f t="shared" si="178"/>
        <v>0</v>
      </c>
      <c r="CY77">
        <f>0</f>
        <v>0</v>
      </c>
      <c r="CZ77">
        <f>0</f>
        <v>0</v>
      </c>
      <c r="DC77" t="s">
        <v>3</v>
      </c>
      <c r="DD77" t="s">
        <v>3</v>
      </c>
      <c r="DE77" t="s">
        <v>3</v>
      </c>
      <c r="DF77" t="s">
        <v>3</v>
      </c>
      <c r="DG77" t="s">
        <v>3</v>
      </c>
      <c r="DH77" t="s">
        <v>3</v>
      </c>
      <c r="DI77" t="s">
        <v>3</v>
      </c>
      <c r="DJ77" t="s">
        <v>3</v>
      </c>
      <c r="DK77" t="s">
        <v>3</v>
      </c>
      <c r="DL77" t="s">
        <v>3</v>
      </c>
      <c r="DM77" t="s">
        <v>3</v>
      </c>
      <c r="DN77">
        <v>0</v>
      </c>
      <c r="DO77">
        <v>0</v>
      </c>
      <c r="DP77">
        <v>1</v>
      </c>
      <c r="DQ77">
        <v>1</v>
      </c>
      <c r="DU77">
        <v>1010</v>
      </c>
      <c r="DV77" t="s">
        <v>55</v>
      </c>
      <c r="DW77" t="s">
        <v>55</v>
      </c>
      <c r="DX77">
        <v>1</v>
      </c>
      <c r="DZ77" t="s">
        <v>3</v>
      </c>
      <c r="EA77" t="s">
        <v>3</v>
      </c>
      <c r="EB77" t="s">
        <v>3</v>
      </c>
      <c r="EC77" t="s">
        <v>3</v>
      </c>
      <c r="EE77">
        <v>0</v>
      </c>
      <c r="EF77">
        <v>0</v>
      </c>
      <c r="EG77" t="s">
        <v>3</v>
      </c>
      <c r="EH77">
        <v>0</v>
      </c>
      <c r="EI77" t="s">
        <v>3</v>
      </c>
      <c r="EJ77">
        <v>0</v>
      </c>
      <c r="EK77">
        <v>333</v>
      </c>
      <c r="EL77" t="s">
        <v>3</v>
      </c>
      <c r="EM77" t="s">
        <v>3</v>
      </c>
      <c r="EO77" t="s">
        <v>3</v>
      </c>
      <c r="EQ77">
        <v>0</v>
      </c>
      <c r="ER77">
        <v>114.19</v>
      </c>
      <c r="ES77">
        <v>114.19</v>
      </c>
      <c r="ET77">
        <v>0</v>
      </c>
      <c r="EU77">
        <v>0</v>
      </c>
      <c r="EV77">
        <v>0</v>
      </c>
      <c r="EW77">
        <v>0</v>
      </c>
      <c r="EX77">
        <v>0</v>
      </c>
      <c r="EZ77">
        <v>5</v>
      </c>
      <c r="FC77">
        <v>1</v>
      </c>
      <c r="FD77">
        <v>18</v>
      </c>
      <c r="FF77">
        <v>1327.31</v>
      </c>
      <c r="FQ77">
        <v>0</v>
      </c>
      <c r="FR77">
        <v>0</v>
      </c>
      <c r="FS77">
        <v>0</v>
      </c>
      <c r="FX77">
        <v>112</v>
      </c>
      <c r="FY77">
        <v>70</v>
      </c>
      <c r="GA77" t="s">
        <v>68</v>
      </c>
      <c r="GD77">
        <v>0</v>
      </c>
      <c r="GF77">
        <v>-138536489</v>
      </c>
      <c r="GG77">
        <v>2</v>
      </c>
      <c r="GH77">
        <v>3</v>
      </c>
      <c r="GI77">
        <v>5</v>
      </c>
      <c r="GJ77">
        <v>0</v>
      </c>
      <c r="GK77">
        <f>ROUND(R77*(R12)/100,2)</f>
        <v>0</v>
      </c>
      <c r="GL77">
        <f t="shared" si="179"/>
        <v>0</v>
      </c>
      <c r="GM77">
        <f t="shared" si="180"/>
        <v>20939.34</v>
      </c>
      <c r="GN77">
        <f t="shared" si="181"/>
        <v>20939.34</v>
      </c>
      <c r="GO77">
        <f t="shared" si="182"/>
        <v>0</v>
      </c>
      <c r="GP77">
        <f t="shared" si="183"/>
        <v>0</v>
      </c>
      <c r="GR77">
        <v>1</v>
      </c>
      <c r="GS77">
        <v>1</v>
      </c>
      <c r="GT77">
        <v>0</v>
      </c>
      <c r="GU77" t="s">
        <v>3</v>
      </c>
      <c r="GV77">
        <f t="shared" si="184"/>
        <v>0</v>
      </c>
      <c r="GW77">
        <v>1</v>
      </c>
      <c r="GX77">
        <f t="shared" si="185"/>
        <v>0</v>
      </c>
      <c r="HA77">
        <v>0</v>
      </c>
      <c r="HB77">
        <v>0</v>
      </c>
      <c r="HC77">
        <f t="shared" si="186"/>
        <v>0</v>
      </c>
      <c r="HE77" t="s">
        <v>20</v>
      </c>
      <c r="HF77" t="s">
        <v>21</v>
      </c>
      <c r="HM77" t="s">
        <v>3</v>
      </c>
      <c r="HN77" t="s">
        <v>3</v>
      </c>
      <c r="HO77" t="s">
        <v>3</v>
      </c>
      <c r="HP77" t="s">
        <v>3</v>
      </c>
      <c r="HQ77" t="s">
        <v>3</v>
      </c>
      <c r="HS77">
        <v>0</v>
      </c>
      <c r="IK77">
        <v>0</v>
      </c>
    </row>
    <row r="78" spans="1:245" x14ac:dyDescent="0.2">
      <c r="A78">
        <v>17</v>
      </c>
      <c r="B78">
        <v>1</v>
      </c>
      <c r="C78">
        <f>ROW(SmtRes!A99)</f>
        <v>99</v>
      </c>
      <c r="D78">
        <f>ROW(EtalonRes!A64)</f>
        <v>64</v>
      </c>
      <c r="E78" t="s">
        <v>3</v>
      </c>
      <c r="F78" t="s">
        <v>69</v>
      </c>
      <c r="G78" t="s">
        <v>70</v>
      </c>
      <c r="H78" t="s">
        <v>51</v>
      </c>
      <c r="I78">
        <f>ROUND((6+6+14+8+16)/100,9)</f>
        <v>0.5</v>
      </c>
      <c r="J78">
        <v>0</v>
      </c>
      <c r="K78">
        <f>ROUND((6+6+14+8+16)/100,9)</f>
        <v>0.5</v>
      </c>
      <c r="O78">
        <f t="shared" si="156"/>
        <v>727.88</v>
      </c>
      <c r="P78">
        <f t="shared" si="157"/>
        <v>254.44</v>
      </c>
      <c r="Q78">
        <f t="shared" si="158"/>
        <v>18.79</v>
      </c>
      <c r="R78">
        <f t="shared" si="159"/>
        <v>0.7</v>
      </c>
      <c r="S78">
        <f t="shared" si="160"/>
        <v>454.65</v>
      </c>
      <c r="T78">
        <f t="shared" si="161"/>
        <v>0</v>
      </c>
      <c r="U78">
        <f t="shared" si="162"/>
        <v>35</v>
      </c>
      <c r="V78">
        <f t="shared" si="163"/>
        <v>0</v>
      </c>
      <c r="W78">
        <f t="shared" si="164"/>
        <v>0</v>
      </c>
      <c r="X78">
        <f t="shared" si="165"/>
        <v>0</v>
      </c>
      <c r="Y78">
        <f t="shared" si="166"/>
        <v>0</v>
      </c>
      <c r="AA78">
        <v>-1</v>
      </c>
      <c r="AB78">
        <f t="shared" si="167"/>
        <v>1455.75</v>
      </c>
      <c r="AC78">
        <f t="shared" si="168"/>
        <v>508.87</v>
      </c>
      <c r="AD78">
        <f t="shared" si="187"/>
        <v>37.58</v>
      </c>
      <c r="AE78">
        <f t="shared" si="169"/>
        <v>1.39</v>
      </c>
      <c r="AF78">
        <f t="shared" si="170"/>
        <v>909.3</v>
      </c>
      <c r="AG78">
        <f t="shared" si="171"/>
        <v>0</v>
      </c>
      <c r="AH78">
        <f t="shared" si="172"/>
        <v>70</v>
      </c>
      <c r="AI78">
        <f t="shared" si="173"/>
        <v>0</v>
      </c>
      <c r="AJ78">
        <f t="shared" si="174"/>
        <v>0</v>
      </c>
      <c r="AK78">
        <v>1455.75</v>
      </c>
      <c r="AL78">
        <v>508.87</v>
      </c>
      <c r="AM78">
        <v>37.58</v>
      </c>
      <c r="AN78">
        <v>1.39</v>
      </c>
      <c r="AO78">
        <v>909.3</v>
      </c>
      <c r="AP78">
        <v>0</v>
      </c>
      <c r="AQ78">
        <v>70</v>
      </c>
      <c r="AR78">
        <v>0</v>
      </c>
      <c r="AS78">
        <v>0</v>
      </c>
      <c r="AT78">
        <v>0</v>
      </c>
      <c r="AU78">
        <v>0</v>
      </c>
      <c r="AV78">
        <v>1</v>
      </c>
      <c r="AW78">
        <v>1</v>
      </c>
      <c r="AZ78">
        <v>1</v>
      </c>
      <c r="BA78">
        <v>1</v>
      </c>
      <c r="BB78">
        <v>1</v>
      </c>
      <c r="BC78">
        <v>1</v>
      </c>
      <c r="BD78" t="s">
        <v>3</v>
      </c>
      <c r="BE78" t="s">
        <v>3</v>
      </c>
      <c r="BF78" t="s">
        <v>3</v>
      </c>
      <c r="BG78" t="s">
        <v>3</v>
      </c>
      <c r="BH78">
        <v>0</v>
      </c>
      <c r="BI78">
        <v>0</v>
      </c>
      <c r="BJ78" t="s">
        <v>71</v>
      </c>
      <c r="BM78">
        <v>333</v>
      </c>
      <c r="BN78">
        <v>0</v>
      </c>
      <c r="BO78" t="s">
        <v>3</v>
      </c>
      <c r="BP78">
        <v>0</v>
      </c>
      <c r="BQ78">
        <v>0</v>
      </c>
      <c r="BR78">
        <v>0</v>
      </c>
      <c r="BS78">
        <v>1</v>
      </c>
      <c r="BT78">
        <v>1</v>
      </c>
      <c r="BU78">
        <v>1</v>
      </c>
      <c r="BV78">
        <v>1</v>
      </c>
      <c r="BW78">
        <v>1</v>
      </c>
      <c r="BX78">
        <v>1</v>
      </c>
      <c r="BY78" t="s">
        <v>3</v>
      </c>
      <c r="BZ78">
        <v>0</v>
      </c>
      <c r="CA78">
        <v>0</v>
      </c>
      <c r="CB78" t="s">
        <v>3</v>
      </c>
      <c r="CE78">
        <v>0</v>
      </c>
      <c r="CF78">
        <v>0</v>
      </c>
      <c r="CG78">
        <v>0</v>
      </c>
      <c r="CM78">
        <v>0</v>
      </c>
      <c r="CN78" t="s">
        <v>3</v>
      </c>
      <c r="CO78">
        <v>0</v>
      </c>
      <c r="CP78">
        <f t="shared" si="175"/>
        <v>727.88</v>
      </c>
      <c r="CQ78">
        <f t="shared" si="188"/>
        <v>508.87</v>
      </c>
      <c r="CR78">
        <f t="shared" si="189"/>
        <v>37.58</v>
      </c>
      <c r="CS78">
        <f t="shared" si="190"/>
        <v>1.39</v>
      </c>
      <c r="CT78">
        <f t="shared" si="191"/>
        <v>909.3</v>
      </c>
      <c r="CU78">
        <f t="shared" si="176"/>
        <v>0</v>
      </c>
      <c r="CV78">
        <f t="shared" si="192"/>
        <v>70</v>
      </c>
      <c r="CW78">
        <f t="shared" si="177"/>
        <v>0</v>
      </c>
      <c r="CX78">
        <f t="shared" si="178"/>
        <v>0</v>
      </c>
      <c r="CY78">
        <f>0</f>
        <v>0</v>
      </c>
      <c r="CZ78">
        <f>0</f>
        <v>0</v>
      </c>
      <c r="DC78" t="s">
        <v>3</v>
      </c>
      <c r="DD78" t="s">
        <v>3</v>
      </c>
      <c r="DE78" t="s">
        <v>3</v>
      </c>
      <c r="DF78" t="s">
        <v>3</v>
      </c>
      <c r="DG78" t="s">
        <v>3</v>
      </c>
      <c r="DH78" t="s">
        <v>3</v>
      </c>
      <c r="DI78" t="s">
        <v>3</v>
      </c>
      <c r="DJ78" t="s">
        <v>3</v>
      </c>
      <c r="DK78" t="s">
        <v>3</v>
      </c>
      <c r="DL78" t="s">
        <v>3</v>
      </c>
      <c r="DM78" t="s">
        <v>3</v>
      </c>
      <c r="DN78">
        <v>0</v>
      </c>
      <c r="DO78">
        <v>0</v>
      </c>
      <c r="DP78">
        <v>1</v>
      </c>
      <c r="DQ78">
        <v>1</v>
      </c>
      <c r="DU78">
        <v>1010</v>
      </c>
      <c r="DV78" t="s">
        <v>51</v>
      </c>
      <c r="DW78" t="s">
        <v>51</v>
      </c>
      <c r="DX78">
        <v>100</v>
      </c>
      <c r="DZ78" t="s">
        <v>3</v>
      </c>
      <c r="EA78" t="s">
        <v>3</v>
      </c>
      <c r="EB78" t="s">
        <v>3</v>
      </c>
      <c r="EC78" t="s">
        <v>3</v>
      </c>
      <c r="EE78">
        <v>0</v>
      </c>
      <c r="EF78">
        <v>0</v>
      </c>
      <c r="EG78" t="s">
        <v>3</v>
      </c>
      <c r="EH78">
        <v>0</v>
      </c>
      <c r="EI78" t="s">
        <v>3</v>
      </c>
      <c r="EJ78">
        <v>0</v>
      </c>
      <c r="EK78">
        <v>333</v>
      </c>
      <c r="EL78" t="s">
        <v>3</v>
      </c>
      <c r="EM78" t="s">
        <v>3</v>
      </c>
      <c r="EO78" t="s">
        <v>3</v>
      </c>
      <c r="EQ78">
        <v>1024</v>
      </c>
      <c r="ER78">
        <v>1455.75</v>
      </c>
      <c r="ES78">
        <v>508.87</v>
      </c>
      <c r="ET78">
        <v>37.58</v>
      </c>
      <c r="EU78">
        <v>1.39</v>
      </c>
      <c r="EV78">
        <v>909.3</v>
      </c>
      <c r="EW78">
        <v>70</v>
      </c>
      <c r="EX78">
        <v>0</v>
      </c>
      <c r="EY78">
        <v>0</v>
      </c>
      <c r="FQ78">
        <v>0</v>
      </c>
      <c r="FR78">
        <v>0</v>
      </c>
      <c r="FS78">
        <v>0</v>
      </c>
      <c r="FX78">
        <v>0</v>
      </c>
      <c r="FY78">
        <v>0</v>
      </c>
      <c r="GA78" t="s">
        <v>3</v>
      </c>
      <c r="GD78">
        <v>1</v>
      </c>
      <c r="GF78">
        <v>484898071</v>
      </c>
      <c r="GG78">
        <v>2</v>
      </c>
      <c r="GH78">
        <v>1</v>
      </c>
      <c r="GI78">
        <v>-2</v>
      </c>
      <c r="GJ78">
        <v>0</v>
      </c>
      <c r="GK78">
        <v>0</v>
      </c>
      <c r="GL78">
        <f t="shared" si="179"/>
        <v>0</v>
      </c>
      <c r="GM78">
        <f>ROUND(O78+X78+Y78,2)+GX78</f>
        <v>727.88</v>
      </c>
      <c r="GN78">
        <f t="shared" si="181"/>
        <v>727.88</v>
      </c>
      <c r="GO78">
        <f t="shared" si="182"/>
        <v>0</v>
      </c>
      <c r="GP78">
        <f t="shared" si="183"/>
        <v>0</v>
      </c>
      <c r="GR78">
        <v>0</v>
      </c>
      <c r="GS78">
        <v>0</v>
      </c>
      <c r="GT78">
        <v>0</v>
      </c>
      <c r="GU78" t="s">
        <v>3</v>
      </c>
      <c r="GV78">
        <f t="shared" si="184"/>
        <v>0</v>
      </c>
      <c r="GW78">
        <v>1</v>
      </c>
      <c r="GX78">
        <f t="shared" si="185"/>
        <v>0</v>
      </c>
      <c r="HA78">
        <v>0</v>
      </c>
      <c r="HB78">
        <v>0</v>
      </c>
      <c r="HC78">
        <f t="shared" si="186"/>
        <v>0</v>
      </c>
      <c r="HE78" t="s">
        <v>3</v>
      </c>
      <c r="HF78" t="s">
        <v>3</v>
      </c>
      <c r="HM78" t="s">
        <v>3</v>
      </c>
      <c r="HN78" t="s">
        <v>3</v>
      </c>
      <c r="HO78" t="s">
        <v>3</v>
      </c>
      <c r="HP78" t="s">
        <v>3</v>
      </c>
      <c r="HQ78" t="s">
        <v>3</v>
      </c>
      <c r="HS78">
        <v>0</v>
      </c>
      <c r="IK78">
        <v>0</v>
      </c>
    </row>
    <row r="79" spans="1:245" x14ac:dyDescent="0.2">
      <c r="A79">
        <v>18</v>
      </c>
      <c r="B79">
        <v>1</v>
      </c>
      <c r="C79">
        <v>95</v>
      </c>
      <c r="E79" t="s">
        <v>3</v>
      </c>
      <c r="F79" t="s">
        <v>16</v>
      </c>
      <c r="G79" t="s">
        <v>54</v>
      </c>
      <c r="H79" t="s">
        <v>55</v>
      </c>
      <c r="I79">
        <f>I78*J79</f>
        <v>6</v>
      </c>
      <c r="J79">
        <v>12</v>
      </c>
      <c r="K79">
        <v>12</v>
      </c>
      <c r="O79">
        <f t="shared" si="156"/>
        <v>86914.559999999998</v>
      </c>
      <c r="P79">
        <f t="shared" si="157"/>
        <v>86914.559999999998</v>
      </c>
      <c r="Q79">
        <f t="shared" si="158"/>
        <v>0</v>
      </c>
      <c r="R79">
        <f t="shared" si="159"/>
        <v>0</v>
      </c>
      <c r="S79">
        <f t="shared" si="160"/>
        <v>0</v>
      </c>
      <c r="T79">
        <f t="shared" si="161"/>
        <v>0</v>
      </c>
      <c r="U79">
        <f t="shared" si="162"/>
        <v>0</v>
      </c>
      <c r="V79">
        <f t="shared" si="163"/>
        <v>0</v>
      </c>
      <c r="W79">
        <f t="shared" si="164"/>
        <v>0</v>
      </c>
      <c r="X79">
        <f t="shared" si="165"/>
        <v>0</v>
      </c>
      <c r="Y79">
        <f t="shared" si="166"/>
        <v>0</v>
      </c>
      <c r="AA79">
        <v>-1</v>
      </c>
      <c r="AB79">
        <f t="shared" si="167"/>
        <v>1466.17</v>
      </c>
      <c r="AC79">
        <f t="shared" si="168"/>
        <v>1466.17</v>
      </c>
      <c r="AD79">
        <f t="shared" si="187"/>
        <v>0</v>
      </c>
      <c r="AE79">
        <f t="shared" si="169"/>
        <v>0</v>
      </c>
      <c r="AF79">
        <f t="shared" si="170"/>
        <v>0</v>
      </c>
      <c r="AG79">
        <f t="shared" si="171"/>
        <v>0</v>
      </c>
      <c r="AH79">
        <f t="shared" si="172"/>
        <v>0</v>
      </c>
      <c r="AI79">
        <f t="shared" si="173"/>
        <v>0</v>
      </c>
      <c r="AJ79">
        <f t="shared" si="174"/>
        <v>0</v>
      </c>
      <c r="AK79">
        <v>1466.17</v>
      </c>
      <c r="AL79">
        <v>1466.17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1</v>
      </c>
      <c r="AW79">
        <v>1</v>
      </c>
      <c r="AZ79">
        <v>1</v>
      </c>
      <c r="BA79">
        <v>1</v>
      </c>
      <c r="BB79">
        <v>1</v>
      </c>
      <c r="BC79">
        <v>9.8800000000000008</v>
      </c>
      <c r="BD79" t="s">
        <v>3</v>
      </c>
      <c r="BE79" t="s">
        <v>3</v>
      </c>
      <c r="BF79" t="s">
        <v>3</v>
      </c>
      <c r="BG79" t="s">
        <v>3</v>
      </c>
      <c r="BH79">
        <v>3</v>
      </c>
      <c r="BI79">
        <v>0</v>
      </c>
      <c r="BJ79" t="s">
        <v>3</v>
      </c>
      <c r="BM79">
        <v>333</v>
      </c>
      <c r="BN79">
        <v>0</v>
      </c>
      <c r="BO79" t="s">
        <v>3</v>
      </c>
      <c r="BP79">
        <v>0</v>
      </c>
      <c r="BQ79">
        <v>0</v>
      </c>
      <c r="BR79">
        <v>0</v>
      </c>
      <c r="BS79">
        <v>1</v>
      </c>
      <c r="BT79">
        <v>1</v>
      </c>
      <c r="BU79">
        <v>1</v>
      </c>
      <c r="BV79">
        <v>1</v>
      </c>
      <c r="BW79">
        <v>1</v>
      </c>
      <c r="BX79">
        <v>1</v>
      </c>
      <c r="BY79" t="s">
        <v>3</v>
      </c>
      <c r="BZ79">
        <v>112</v>
      </c>
      <c r="CA79">
        <v>70</v>
      </c>
      <c r="CB79" t="s">
        <v>3</v>
      </c>
      <c r="CE79">
        <v>0</v>
      </c>
      <c r="CF79">
        <v>0</v>
      </c>
      <c r="CG79">
        <v>0</v>
      </c>
      <c r="CM79">
        <v>0</v>
      </c>
      <c r="CN79" t="s">
        <v>3</v>
      </c>
      <c r="CO79">
        <v>0</v>
      </c>
      <c r="CP79">
        <f t="shared" si="175"/>
        <v>86914.559999999998</v>
      </c>
      <c r="CQ79">
        <f t="shared" si="188"/>
        <v>14485.759600000001</v>
      </c>
      <c r="CR79">
        <f t="shared" si="189"/>
        <v>0</v>
      </c>
      <c r="CS79">
        <f t="shared" si="190"/>
        <v>0</v>
      </c>
      <c r="CT79">
        <f t="shared" si="191"/>
        <v>0</v>
      </c>
      <c r="CU79">
        <f t="shared" si="176"/>
        <v>0</v>
      </c>
      <c r="CV79">
        <f t="shared" si="192"/>
        <v>0</v>
      </c>
      <c r="CW79">
        <f t="shared" si="177"/>
        <v>0</v>
      </c>
      <c r="CX79">
        <f t="shared" si="178"/>
        <v>0</v>
      </c>
      <c r="CY79">
        <f>0</f>
        <v>0</v>
      </c>
      <c r="CZ79">
        <f>0</f>
        <v>0</v>
      </c>
      <c r="DC79" t="s">
        <v>3</v>
      </c>
      <c r="DD79" t="s">
        <v>3</v>
      </c>
      <c r="DE79" t="s">
        <v>3</v>
      </c>
      <c r="DF79" t="s">
        <v>3</v>
      </c>
      <c r="DG79" t="s">
        <v>3</v>
      </c>
      <c r="DH79" t="s">
        <v>3</v>
      </c>
      <c r="DI79" t="s">
        <v>3</v>
      </c>
      <c r="DJ79" t="s">
        <v>3</v>
      </c>
      <c r="DK79" t="s">
        <v>3</v>
      </c>
      <c r="DL79" t="s">
        <v>3</v>
      </c>
      <c r="DM79" t="s">
        <v>3</v>
      </c>
      <c r="DN79">
        <v>0</v>
      </c>
      <c r="DO79">
        <v>0</v>
      </c>
      <c r="DP79">
        <v>1</v>
      </c>
      <c r="DQ79">
        <v>1</v>
      </c>
      <c r="DU79">
        <v>1010</v>
      </c>
      <c r="DV79" t="s">
        <v>55</v>
      </c>
      <c r="DW79" t="s">
        <v>55</v>
      </c>
      <c r="DX79">
        <v>1</v>
      </c>
      <c r="DZ79" t="s">
        <v>3</v>
      </c>
      <c r="EA79" t="s">
        <v>3</v>
      </c>
      <c r="EB79" t="s">
        <v>3</v>
      </c>
      <c r="EC79" t="s">
        <v>3</v>
      </c>
      <c r="EE79">
        <v>0</v>
      </c>
      <c r="EF79">
        <v>0</v>
      </c>
      <c r="EG79" t="s">
        <v>3</v>
      </c>
      <c r="EH79">
        <v>0</v>
      </c>
      <c r="EI79" t="s">
        <v>3</v>
      </c>
      <c r="EJ79">
        <v>0</v>
      </c>
      <c r="EK79">
        <v>333</v>
      </c>
      <c r="EL79" t="s">
        <v>3</v>
      </c>
      <c r="EM79" t="s">
        <v>3</v>
      </c>
      <c r="EO79" t="s">
        <v>3</v>
      </c>
      <c r="EQ79">
        <v>1024</v>
      </c>
      <c r="ER79">
        <v>1466.17</v>
      </c>
      <c r="ES79">
        <v>1466.17</v>
      </c>
      <c r="ET79">
        <v>0</v>
      </c>
      <c r="EU79">
        <v>0</v>
      </c>
      <c r="EV79">
        <v>0</v>
      </c>
      <c r="EW79">
        <v>0</v>
      </c>
      <c r="EX79">
        <v>0</v>
      </c>
      <c r="EZ79">
        <v>5</v>
      </c>
      <c r="FC79">
        <v>1</v>
      </c>
      <c r="FD79">
        <v>18</v>
      </c>
      <c r="FF79">
        <v>17042.09</v>
      </c>
      <c r="FQ79">
        <v>0</v>
      </c>
      <c r="FR79">
        <v>0</v>
      </c>
      <c r="FS79">
        <v>0</v>
      </c>
      <c r="FX79">
        <v>112</v>
      </c>
      <c r="FY79">
        <v>70</v>
      </c>
      <c r="GA79" t="s">
        <v>56</v>
      </c>
      <c r="GD79">
        <v>0</v>
      </c>
      <c r="GF79">
        <v>277238542</v>
      </c>
      <c r="GG79">
        <v>2</v>
      </c>
      <c r="GH79">
        <v>3</v>
      </c>
      <c r="GI79">
        <v>5</v>
      </c>
      <c r="GJ79">
        <v>0</v>
      </c>
      <c r="GK79">
        <f>ROUND(R79*(R12)/100,2)</f>
        <v>0</v>
      </c>
      <c r="GL79">
        <f t="shared" si="179"/>
        <v>0</v>
      </c>
      <c r="GM79">
        <f>ROUND(O79+X79+Y79+GK79,2)+GX79</f>
        <v>86914.559999999998</v>
      </c>
      <c r="GN79">
        <f t="shared" si="181"/>
        <v>86914.559999999998</v>
      </c>
      <c r="GO79">
        <f t="shared" si="182"/>
        <v>0</v>
      </c>
      <c r="GP79">
        <f t="shared" si="183"/>
        <v>0</v>
      </c>
      <c r="GR79">
        <v>1</v>
      </c>
      <c r="GS79">
        <v>1</v>
      </c>
      <c r="GT79">
        <v>0</v>
      </c>
      <c r="GU79" t="s">
        <v>3</v>
      </c>
      <c r="GV79">
        <f t="shared" si="184"/>
        <v>0</v>
      </c>
      <c r="GW79">
        <v>1</v>
      </c>
      <c r="GX79">
        <f t="shared" si="185"/>
        <v>0</v>
      </c>
      <c r="HA79">
        <v>0</v>
      </c>
      <c r="HB79">
        <v>0</v>
      </c>
      <c r="HC79">
        <f t="shared" si="186"/>
        <v>0</v>
      </c>
      <c r="HE79" t="s">
        <v>20</v>
      </c>
      <c r="HF79" t="s">
        <v>21</v>
      </c>
      <c r="HM79" t="s">
        <v>3</v>
      </c>
      <c r="HN79" t="s">
        <v>3</v>
      </c>
      <c r="HO79" t="s">
        <v>3</v>
      </c>
      <c r="HP79" t="s">
        <v>3</v>
      </c>
      <c r="HQ79" t="s">
        <v>3</v>
      </c>
      <c r="HS79">
        <v>0</v>
      </c>
      <c r="IK79">
        <v>0</v>
      </c>
    </row>
    <row r="80" spans="1:245" x14ac:dyDescent="0.2">
      <c r="A80">
        <v>18</v>
      </c>
      <c r="B80">
        <v>1</v>
      </c>
      <c r="C80">
        <v>96</v>
      </c>
      <c r="E80" t="s">
        <v>3</v>
      </c>
      <c r="F80" t="s">
        <v>16</v>
      </c>
      <c r="G80" t="s">
        <v>58</v>
      </c>
      <c r="H80" t="s">
        <v>55</v>
      </c>
      <c r="I80">
        <f>I78*J80</f>
        <v>6</v>
      </c>
      <c r="J80">
        <v>12</v>
      </c>
      <c r="K80">
        <v>12</v>
      </c>
      <c r="O80">
        <f t="shared" si="156"/>
        <v>40539.22</v>
      </c>
      <c r="P80">
        <f t="shared" si="157"/>
        <v>40539.22</v>
      </c>
      <c r="Q80">
        <f t="shared" si="158"/>
        <v>0</v>
      </c>
      <c r="R80">
        <f t="shared" si="159"/>
        <v>0</v>
      </c>
      <c r="S80">
        <f t="shared" si="160"/>
        <v>0</v>
      </c>
      <c r="T80">
        <f t="shared" si="161"/>
        <v>0</v>
      </c>
      <c r="U80">
        <f t="shared" si="162"/>
        <v>0</v>
      </c>
      <c r="V80">
        <f t="shared" si="163"/>
        <v>0</v>
      </c>
      <c r="W80">
        <f t="shared" si="164"/>
        <v>0</v>
      </c>
      <c r="X80">
        <f t="shared" si="165"/>
        <v>0</v>
      </c>
      <c r="Y80">
        <f t="shared" si="166"/>
        <v>0</v>
      </c>
      <c r="AA80">
        <v>-1</v>
      </c>
      <c r="AB80">
        <f t="shared" si="167"/>
        <v>683.86</v>
      </c>
      <c r="AC80">
        <f t="shared" si="168"/>
        <v>683.86</v>
      </c>
      <c r="AD80">
        <f t="shared" si="187"/>
        <v>0</v>
      </c>
      <c r="AE80">
        <f t="shared" si="169"/>
        <v>0</v>
      </c>
      <c r="AF80">
        <f t="shared" si="170"/>
        <v>0</v>
      </c>
      <c r="AG80">
        <f t="shared" si="171"/>
        <v>0</v>
      </c>
      <c r="AH80">
        <f t="shared" si="172"/>
        <v>0</v>
      </c>
      <c r="AI80">
        <f t="shared" si="173"/>
        <v>0</v>
      </c>
      <c r="AJ80">
        <f t="shared" si="174"/>
        <v>0</v>
      </c>
      <c r="AK80">
        <v>683.86</v>
      </c>
      <c r="AL80">
        <v>683.86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1</v>
      </c>
      <c r="AW80">
        <v>1</v>
      </c>
      <c r="AZ80">
        <v>1</v>
      </c>
      <c r="BA80">
        <v>1</v>
      </c>
      <c r="BB80">
        <v>1</v>
      </c>
      <c r="BC80">
        <v>9.8800000000000008</v>
      </c>
      <c r="BD80" t="s">
        <v>3</v>
      </c>
      <c r="BE80" t="s">
        <v>3</v>
      </c>
      <c r="BF80" t="s">
        <v>3</v>
      </c>
      <c r="BG80" t="s">
        <v>3</v>
      </c>
      <c r="BH80">
        <v>3</v>
      </c>
      <c r="BI80">
        <v>0</v>
      </c>
      <c r="BJ80" t="s">
        <v>3</v>
      </c>
      <c r="BM80">
        <v>333</v>
      </c>
      <c r="BN80">
        <v>0</v>
      </c>
      <c r="BO80" t="s">
        <v>3</v>
      </c>
      <c r="BP80">
        <v>0</v>
      </c>
      <c r="BQ80">
        <v>0</v>
      </c>
      <c r="BR80">
        <v>0</v>
      </c>
      <c r="BS80">
        <v>1</v>
      </c>
      <c r="BT80">
        <v>1</v>
      </c>
      <c r="BU80">
        <v>1</v>
      </c>
      <c r="BV80">
        <v>1</v>
      </c>
      <c r="BW80">
        <v>1</v>
      </c>
      <c r="BX80">
        <v>1</v>
      </c>
      <c r="BY80" t="s">
        <v>3</v>
      </c>
      <c r="BZ80">
        <v>112</v>
      </c>
      <c r="CA80">
        <v>70</v>
      </c>
      <c r="CB80" t="s">
        <v>3</v>
      </c>
      <c r="CE80">
        <v>0</v>
      </c>
      <c r="CF80">
        <v>0</v>
      </c>
      <c r="CG80">
        <v>0</v>
      </c>
      <c r="CM80">
        <v>0</v>
      </c>
      <c r="CN80" t="s">
        <v>3</v>
      </c>
      <c r="CO80">
        <v>0</v>
      </c>
      <c r="CP80">
        <f t="shared" si="175"/>
        <v>40539.22</v>
      </c>
      <c r="CQ80">
        <f t="shared" si="188"/>
        <v>6756.5368000000008</v>
      </c>
      <c r="CR80">
        <f t="shared" si="189"/>
        <v>0</v>
      </c>
      <c r="CS80">
        <f t="shared" si="190"/>
        <v>0</v>
      </c>
      <c r="CT80">
        <f t="shared" si="191"/>
        <v>0</v>
      </c>
      <c r="CU80">
        <f t="shared" si="176"/>
        <v>0</v>
      </c>
      <c r="CV80">
        <f t="shared" si="192"/>
        <v>0</v>
      </c>
      <c r="CW80">
        <f t="shared" si="177"/>
        <v>0</v>
      </c>
      <c r="CX80">
        <f t="shared" si="178"/>
        <v>0</v>
      </c>
      <c r="CY80">
        <f>0</f>
        <v>0</v>
      </c>
      <c r="CZ80">
        <f>0</f>
        <v>0</v>
      </c>
      <c r="DC80" t="s">
        <v>3</v>
      </c>
      <c r="DD80" t="s">
        <v>3</v>
      </c>
      <c r="DE80" t="s">
        <v>3</v>
      </c>
      <c r="DF80" t="s">
        <v>3</v>
      </c>
      <c r="DG80" t="s">
        <v>3</v>
      </c>
      <c r="DH80" t="s">
        <v>3</v>
      </c>
      <c r="DI80" t="s">
        <v>3</v>
      </c>
      <c r="DJ80" t="s">
        <v>3</v>
      </c>
      <c r="DK80" t="s">
        <v>3</v>
      </c>
      <c r="DL80" t="s">
        <v>3</v>
      </c>
      <c r="DM80" t="s">
        <v>3</v>
      </c>
      <c r="DN80">
        <v>0</v>
      </c>
      <c r="DO80">
        <v>0</v>
      </c>
      <c r="DP80">
        <v>1</v>
      </c>
      <c r="DQ80">
        <v>1</v>
      </c>
      <c r="DU80">
        <v>1010</v>
      </c>
      <c r="DV80" t="s">
        <v>55</v>
      </c>
      <c r="DW80" t="s">
        <v>55</v>
      </c>
      <c r="DX80">
        <v>1</v>
      </c>
      <c r="DZ80" t="s">
        <v>3</v>
      </c>
      <c r="EA80" t="s">
        <v>3</v>
      </c>
      <c r="EB80" t="s">
        <v>3</v>
      </c>
      <c r="EC80" t="s">
        <v>3</v>
      </c>
      <c r="EE80">
        <v>0</v>
      </c>
      <c r="EF80">
        <v>0</v>
      </c>
      <c r="EG80" t="s">
        <v>3</v>
      </c>
      <c r="EH80">
        <v>0</v>
      </c>
      <c r="EI80" t="s">
        <v>3</v>
      </c>
      <c r="EJ80">
        <v>0</v>
      </c>
      <c r="EK80">
        <v>333</v>
      </c>
      <c r="EL80" t="s">
        <v>3</v>
      </c>
      <c r="EM80" t="s">
        <v>3</v>
      </c>
      <c r="EO80" t="s">
        <v>3</v>
      </c>
      <c r="EQ80">
        <v>1024</v>
      </c>
      <c r="ER80">
        <v>683.86</v>
      </c>
      <c r="ES80">
        <v>683.86</v>
      </c>
      <c r="ET80">
        <v>0</v>
      </c>
      <c r="EU80">
        <v>0</v>
      </c>
      <c r="EV80">
        <v>0</v>
      </c>
      <c r="EW80">
        <v>0</v>
      </c>
      <c r="EX80">
        <v>0</v>
      </c>
      <c r="EZ80">
        <v>5</v>
      </c>
      <c r="FC80">
        <v>1</v>
      </c>
      <c r="FD80">
        <v>18</v>
      </c>
      <c r="FF80">
        <v>7948.85</v>
      </c>
      <c r="FQ80">
        <v>0</v>
      </c>
      <c r="FR80">
        <v>0</v>
      </c>
      <c r="FS80">
        <v>0</v>
      </c>
      <c r="FX80">
        <v>112</v>
      </c>
      <c r="FY80">
        <v>70</v>
      </c>
      <c r="GA80" t="s">
        <v>59</v>
      </c>
      <c r="GD80">
        <v>0</v>
      </c>
      <c r="GF80">
        <v>-1269339310</v>
      </c>
      <c r="GG80">
        <v>2</v>
      </c>
      <c r="GH80">
        <v>3</v>
      </c>
      <c r="GI80">
        <v>5</v>
      </c>
      <c r="GJ80">
        <v>0</v>
      </c>
      <c r="GK80">
        <f>ROUND(R80*(R12)/100,2)</f>
        <v>0</v>
      </c>
      <c r="GL80">
        <f t="shared" si="179"/>
        <v>0</v>
      </c>
      <c r="GM80">
        <f>ROUND(O80+X80+Y80+GK80,2)+GX80</f>
        <v>40539.22</v>
      </c>
      <c r="GN80">
        <f t="shared" si="181"/>
        <v>40539.22</v>
      </c>
      <c r="GO80">
        <f t="shared" si="182"/>
        <v>0</v>
      </c>
      <c r="GP80">
        <f t="shared" si="183"/>
        <v>0</v>
      </c>
      <c r="GR80">
        <v>1</v>
      </c>
      <c r="GS80">
        <v>1</v>
      </c>
      <c r="GT80">
        <v>0</v>
      </c>
      <c r="GU80" t="s">
        <v>3</v>
      </c>
      <c r="GV80">
        <f t="shared" si="184"/>
        <v>0</v>
      </c>
      <c r="GW80">
        <v>1</v>
      </c>
      <c r="GX80">
        <f t="shared" si="185"/>
        <v>0</v>
      </c>
      <c r="HA80">
        <v>0</v>
      </c>
      <c r="HB80">
        <v>0</v>
      </c>
      <c r="HC80">
        <f t="shared" si="186"/>
        <v>0</v>
      </c>
      <c r="HE80" t="s">
        <v>20</v>
      </c>
      <c r="HF80" t="s">
        <v>21</v>
      </c>
      <c r="HM80" t="s">
        <v>3</v>
      </c>
      <c r="HN80" t="s">
        <v>3</v>
      </c>
      <c r="HO80" t="s">
        <v>3</v>
      </c>
      <c r="HP80" t="s">
        <v>3</v>
      </c>
      <c r="HQ80" t="s">
        <v>3</v>
      </c>
      <c r="HS80">
        <v>0</v>
      </c>
      <c r="IK80">
        <v>0</v>
      </c>
    </row>
    <row r="81" spans="1:245" x14ac:dyDescent="0.2">
      <c r="A81">
        <v>18</v>
      </c>
      <c r="B81">
        <v>1</v>
      </c>
      <c r="C81">
        <v>97</v>
      </c>
      <c r="E81" t="s">
        <v>3</v>
      </c>
      <c r="F81" t="s">
        <v>16</v>
      </c>
      <c r="G81" t="s">
        <v>61</v>
      </c>
      <c r="H81" t="s">
        <v>55</v>
      </c>
      <c r="I81">
        <f>I78*J81</f>
        <v>14</v>
      </c>
      <c r="J81">
        <v>28</v>
      </c>
      <c r="K81">
        <v>28</v>
      </c>
      <c r="O81">
        <f t="shared" si="156"/>
        <v>27207.54</v>
      </c>
      <c r="P81">
        <f t="shared" si="157"/>
        <v>27207.54</v>
      </c>
      <c r="Q81">
        <f t="shared" si="158"/>
        <v>0</v>
      </c>
      <c r="R81">
        <f t="shared" si="159"/>
        <v>0</v>
      </c>
      <c r="S81">
        <f t="shared" si="160"/>
        <v>0</v>
      </c>
      <c r="T81">
        <f t="shared" si="161"/>
        <v>0</v>
      </c>
      <c r="U81">
        <f t="shared" si="162"/>
        <v>0</v>
      </c>
      <c r="V81">
        <f t="shared" si="163"/>
        <v>0</v>
      </c>
      <c r="W81">
        <f t="shared" si="164"/>
        <v>0</v>
      </c>
      <c r="X81">
        <f t="shared" si="165"/>
        <v>0</v>
      </c>
      <c r="Y81">
        <f t="shared" si="166"/>
        <v>0</v>
      </c>
      <c r="AA81">
        <v>-1</v>
      </c>
      <c r="AB81">
        <f t="shared" si="167"/>
        <v>196.7</v>
      </c>
      <c r="AC81">
        <f t="shared" si="168"/>
        <v>196.7</v>
      </c>
      <c r="AD81">
        <f t="shared" si="187"/>
        <v>0</v>
      </c>
      <c r="AE81">
        <f t="shared" si="169"/>
        <v>0</v>
      </c>
      <c r="AF81">
        <f t="shared" si="170"/>
        <v>0</v>
      </c>
      <c r="AG81">
        <f t="shared" si="171"/>
        <v>0</v>
      </c>
      <c r="AH81">
        <f t="shared" si="172"/>
        <v>0</v>
      </c>
      <c r="AI81">
        <f t="shared" si="173"/>
        <v>0</v>
      </c>
      <c r="AJ81">
        <f t="shared" si="174"/>
        <v>0</v>
      </c>
      <c r="AK81">
        <v>196.70000000000002</v>
      </c>
      <c r="AL81">
        <v>196.70000000000002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1</v>
      </c>
      <c r="AW81">
        <v>1</v>
      </c>
      <c r="AZ81">
        <v>1</v>
      </c>
      <c r="BA81">
        <v>1</v>
      </c>
      <c r="BB81">
        <v>1</v>
      </c>
      <c r="BC81">
        <v>9.8800000000000008</v>
      </c>
      <c r="BD81" t="s">
        <v>3</v>
      </c>
      <c r="BE81" t="s">
        <v>3</v>
      </c>
      <c r="BF81" t="s">
        <v>3</v>
      </c>
      <c r="BG81" t="s">
        <v>3</v>
      </c>
      <c r="BH81">
        <v>3</v>
      </c>
      <c r="BI81">
        <v>0</v>
      </c>
      <c r="BJ81" t="s">
        <v>3</v>
      </c>
      <c r="BM81">
        <v>333</v>
      </c>
      <c r="BN81">
        <v>0</v>
      </c>
      <c r="BO81" t="s">
        <v>3</v>
      </c>
      <c r="BP81">
        <v>0</v>
      </c>
      <c r="BQ81">
        <v>0</v>
      </c>
      <c r="BR81">
        <v>0</v>
      </c>
      <c r="BS81">
        <v>1</v>
      </c>
      <c r="BT81">
        <v>1</v>
      </c>
      <c r="BU81">
        <v>1</v>
      </c>
      <c r="BV81">
        <v>1</v>
      </c>
      <c r="BW81">
        <v>1</v>
      </c>
      <c r="BX81">
        <v>1</v>
      </c>
      <c r="BY81" t="s">
        <v>3</v>
      </c>
      <c r="BZ81">
        <v>112</v>
      </c>
      <c r="CA81">
        <v>70</v>
      </c>
      <c r="CB81" t="s">
        <v>3</v>
      </c>
      <c r="CE81">
        <v>0</v>
      </c>
      <c r="CF81">
        <v>0</v>
      </c>
      <c r="CG81">
        <v>0</v>
      </c>
      <c r="CM81">
        <v>0</v>
      </c>
      <c r="CN81" t="s">
        <v>3</v>
      </c>
      <c r="CO81">
        <v>0</v>
      </c>
      <c r="CP81">
        <f t="shared" si="175"/>
        <v>27207.54</v>
      </c>
      <c r="CQ81">
        <f t="shared" si="188"/>
        <v>1943.396</v>
      </c>
      <c r="CR81">
        <f t="shared" si="189"/>
        <v>0</v>
      </c>
      <c r="CS81">
        <f t="shared" si="190"/>
        <v>0</v>
      </c>
      <c r="CT81">
        <f t="shared" si="191"/>
        <v>0</v>
      </c>
      <c r="CU81">
        <f t="shared" si="176"/>
        <v>0</v>
      </c>
      <c r="CV81">
        <f t="shared" si="192"/>
        <v>0</v>
      </c>
      <c r="CW81">
        <f t="shared" si="177"/>
        <v>0</v>
      </c>
      <c r="CX81">
        <f t="shared" si="178"/>
        <v>0</v>
      </c>
      <c r="CY81">
        <f>0</f>
        <v>0</v>
      </c>
      <c r="CZ81">
        <f>0</f>
        <v>0</v>
      </c>
      <c r="DC81" t="s">
        <v>3</v>
      </c>
      <c r="DD81" t="s">
        <v>3</v>
      </c>
      <c r="DE81" t="s">
        <v>3</v>
      </c>
      <c r="DF81" t="s">
        <v>3</v>
      </c>
      <c r="DG81" t="s">
        <v>3</v>
      </c>
      <c r="DH81" t="s">
        <v>3</v>
      </c>
      <c r="DI81" t="s">
        <v>3</v>
      </c>
      <c r="DJ81" t="s">
        <v>3</v>
      </c>
      <c r="DK81" t="s">
        <v>3</v>
      </c>
      <c r="DL81" t="s">
        <v>3</v>
      </c>
      <c r="DM81" t="s">
        <v>3</v>
      </c>
      <c r="DN81">
        <v>0</v>
      </c>
      <c r="DO81">
        <v>0</v>
      </c>
      <c r="DP81">
        <v>1</v>
      </c>
      <c r="DQ81">
        <v>1</v>
      </c>
      <c r="DU81">
        <v>1010</v>
      </c>
      <c r="DV81" t="s">
        <v>55</v>
      </c>
      <c r="DW81" t="s">
        <v>55</v>
      </c>
      <c r="DX81">
        <v>1</v>
      </c>
      <c r="DZ81" t="s">
        <v>3</v>
      </c>
      <c r="EA81" t="s">
        <v>3</v>
      </c>
      <c r="EB81" t="s">
        <v>3</v>
      </c>
      <c r="EC81" t="s">
        <v>3</v>
      </c>
      <c r="EE81">
        <v>0</v>
      </c>
      <c r="EF81">
        <v>0</v>
      </c>
      <c r="EG81" t="s">
        <v>3</v>
      </c>
      <c r="EH81">
        <v>0</v>
      </c>
      <c r="EI81" t="s">
        <v>3</v>
      </c>
      <c r="EJ81">
        <v>0</v>
      </c>
      <c r="EK81">
        <v>333</v>
      </c>
      <c r="EL81" t="s">
        <v>3</v>
      </c>
      <c r="EM81" t="s">
        <v>3</v>
      </c>
      <c r="EO81" t="s">
        <v>3</v>
      </c>
      <c r="EQ81">
        <v>1024</v>
      </c>
      <c r="ER81">
        <v>196.70000000000002</v>
      </c>
      <c r="ES81">
        <v>196.70000000000002</v>
      </c>
      <c r="ET81">
        <v>0</v>
      </c>
      <c r="EU81">
        <v>0</v>
      </c>
      <c r="EV81">
        <v>0</v>
      </c>
      <c r="EW81">
        <v>0</v>
      </c>
      <c r="EX81">
        <v>0</v>
      </c>
      <c r="EZ81">
        <v>5</v>
      </c>
      <c r="FC81">
        <v>1</v>
      </c>
      <c r="FD81">
        <v>18</v>
      </c>
      <c r="FF81">
        <v>2286.2800000000002</v>
      </c>
      <c r="FQ81">
        <v>0</v>
      </c>
      <c r="FR81">
        <v>0</v>
      </c>
      <c r="FS81">
        <v>0</v>
      </c>
      <c r="FX81">
        <v>112</v>
      </c>
      <c r="FY81">
        <v>70</v>
      </c>
      <c r="GA81" t="s">
        <v>62</v>
      </c>
      <c r="GD81">
        <v>0</v>
      </c>
      <c r="GF81">
        <v>1154660637</v>
      </c>
      <c r="GG81">
        <v>2</v>
      </c>
      <c r="GH81">
        <v>3</v>
      </c>
      <c r="GI81">
        <v>5</v>
      </c>
      <c r="GJ81">
        <v>0</v>
      </c>
      <c r="GK81">
        <f>ROUND(R81*(R12)/100,2)</f>
        <v>0</v>
      </c>
      <c r="GL81">
        <f t="shared" si="179"/>
        <v>0</v>
      </c>
      <c r="GM81">
        <f>ROUND(O81+X81+Y81+GK81,2)+GX81</f>
        <v>27207.54</v>
      </c>
      <c r="GN81">
        <f t="shared" si="181"/>
        <v>27207.54</v>
      </c>
      <c r="GO81">
        <f t="shared" si="182"/>
        <v>0</v>
      </c>
      <c r="GP81">
        <f t="shared" si="183"/>
        <v>0</v>
      </c>
      <c r="GR81">
        <v>1</v>
      </c>
      <c r="GS81">
        <v>1</v>
      </c>
      <c r="GT81">
        <v>0</v>
      </c>
      <c r="GU81" t="s">
        <v>3</v>
      </c>
      <c r="GV81">
        <f t="shared" si="184"/>
        <v>0</v>
      </c>
      <c r="GW81">
        <v>1</v>
      </c>
      <c r="GX81">
        <f t="shared" si="185"/>
        <v>0</v>
      </c>
      <c r="HA81">
        <v>0</v>
      </c>
      <c r="HB81">
        <v>0</v>
      </c>
      <c r="HC81">
        <f t="shared" si="186"/>
        <v>0</v>
      </c>
      <c r="HE81" t="s">
        <v>20</v>
      </c>
      <c r="HF81" t="s">
        <v>21</v>
      </c>
      <c r="HM81" t="s">
        <v>3</v>
      </c>
      <c r="HN81" t="s">
        <v>3</v>
      </c>
      <c r="HO81" t="s">
        <v>3</v>
      </c>
      <c r="HP81" t="s">
        <v>3</v>
      </c>
      <c r="HQ81" t="s">
        <v>3</v>
      </c>
      <c r="HS81">
        <v>0</v>
      </c>
      <c r="IK81">
        <v>0</v>
      </c>
    </row>
    <row r="82" spans="1:245" x14ac:dyDescent="0.2">
      <c r="A82">
        <v>18</v>
      </c>
      <c r="B82">
        <v>1</v>
      </c>
      <c r="C82">
        <v>98</v>
      </c>
      <c r="E82" t="s">
        <v>3</v>
      </c>
      <c r="F82" t="s">
        <v>16</v>
      </c>
      <c r="G82" t="s">
        <v>64</v>
      </c>
      <c r="H82" t="s">
        <v>55</v>
      </c>
      <c r="I82">
        <f>I78*J82</f>
        <v>8</v>
      </c>
      <c r="J82">
        <v>16</v>
      </c>
      <c r="K82">
        <v>16</v>
      </c>
      <c r="O82">
        <f t="shared" si="156"/>
        <v>9404.18</v>
      </c>
      <c r="P82">
        <f t="shared" si="157"/>
        <v>9404.18</v>
      </c>
      <c r="Q82">
        <f t="shared" si="158"/>
        <v>0</v>
      </c>
      <c r="R82">
        <f t="shared" si="159"/>
        <v>0</v>
      </c>
      <c r="S82">
        <f t="shared" si="160"/>
        <v>0</v>
      </c>
      <c r="T82">
        <f t="shared" si="161"/>
        <v>0</v>
      </c>
      <c r="U82">
        <f t="shared" si="162"/>
        <v>0</v>
      </c>
      <c r="V82">
        <f t="shared" si="163"/>
        <v>0</v>
      </c>
      <c r="W82">
        <f t="shared" si="164"/>
        <v>0</v>
      </c>
      <c r="X82">
        <f t="shared" si="165"/>
        <v>0</v>
      </c>
      <c r="Y82">
        <f t="shared" si="166"/>
        <v>0</v>
      </c>
      <c r="AA82">
        <v>-1</v>
      </c>
      <c r="AB82">
        <f t="shared" si="167"/>
        <v>118.98</v>
      </c>
      <c r="AC82">
        <f t="shared" si="168"/>
        <v>118.98</v>
      </c>
      <c r="AD82">
        <f t="shared" si="187"/>
        <v>0</v>
      </c>
      <c r="AE82">
        <f t="shared" si="169"/>
        <v>0</v>
      </c>
      <c r="AF82">
        <f t="shared" si="170"/>
        <v>0</v>
      </c>
      <c r="AG82">
        <f t="shared" si="171"/>
        <v>0</v>
      </c>
      <c r="AH82">
        <f t="shared" si="172"/>
        <v>0</v>
      </c>
      <c r="AI82">
        <f t="shared" si="173"/>
        <v>0</v>
      </c>
      <c r="AJ82">
        <f t="shared" si="174"/>
        <v>0</v>
      </c>
      <c r="AK82">
        <v>118.98</v>
      </c>
      <c r="AL82">
        <v>118.98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1</v>
      </c>
      <c r="AW82">
        <v>1</v>
      </c>
      <c r="AZ82">
        <v>1</v>
      </c>
      <c r="BA82">
        <v>1</v>
      </c>
      <c r="BB82">
        <v>1</v>
      </c>
      <c r="BC82">
        <v>9.8800000000000008</v>
      </c>
      <c r="BD82" t="s">
        <v>3</v>
      </c>
      <c r="BE82" t="s">
        <v>3</v>
      </c>
      <c r="BF82" t="s">
        <v>3</v>
      </c>
      <c r="BG82" t="s">
        <v>3</v>
      </c>
      <c r="BH82">
        <v>3</v>
      </c>
      <c r="BI82">
        <v>0</v>
      </c>
      <c r="BJ82" t="s">
        <v>3</v>
      </c>
      <c r="BM82">
        <v>333</v>
      </c>
      <c r="BN82">
        <v>0</v>
      </c>
      <c r="BO82" t="s">
        <v>3</v>
      </c>
      <c r="BP82">
        <v>0</v>
      </c>
      <c r="BQ82">
        <v>0</v>
      </c>
      <c r="BR82">
        <v>0</v>
      </c>
      <c r="BS82">
        <v>1</v>
      </c>
      <c r="BT82">
        <v>1</v>
      </c>
      <c r="BU82">
        <v>1</v>
      </c>
      <c r="BV82">
        <v>1</v>
      </c>
      <c r="BW82">
        <v>1</v>
      </c>
      <c r="BX82">
        <v>1</v>
      </c>
      <c r="BY82" t="s">
        <v>3</v>
      </c>
      <c r="BZ82">
        <v>112</v>
      </c>
      <c r="CA82">
        <v>70</v>
      </c>
      <c r="CB82" t="s">
        <v>3</v>
      </c>
      <c r="CE82">
        <v>0</v>
      </c>
      <c r="CF82">
        <v>0</v>
      </c>
      <c r="CG82">
        <v>0</v>
      </c>
      <c r="CM82">
        <v>0</v>
      </c>
      <c r="CN82" t="s">
        <v>3</v>
      </c>
      <c r="CO82">
        <v>0</v>
      </c>
      <c r="CP82">
        <f t="shared" si="175"/>
        <v>9404.18</v>
      </c>
      <c r="CQ82">
        <f t="shared" si="188"/>
        <v>1175.5224000000001</v>
      </c>
      <c r="CR82">
        <f t="shared" si="189"/>
        <v>0</v>
      </c>
      <c r="CS82">
        <f t="shared" si="190"/>
        <v>0</v>
      </c>
      <c r="CT82">
        <f t="shared" si="191"/>
        <v>0</v>
      </c>
      <c r="CU82">
        <f t="shared" si="176"/>
        <v>0</v>
      </c>
      <c r="CV82">
        <f t="shared" si="192"/>
        <v>0</v>
      </c>
      <c r="CW82">
        <f t="shared" si="177"/>
        <v>0</v>
      </c>
      <c r="CX82">
        <f t="shared" si="178"/>
        <v>0</v>
      </c>
      <c r="CY82">
        <f>0</f>
        <v>0</v>
      </c>
      <c r="CZ82">
        <f>0</f>
        <v>0</v>
      </c>
      <c r="DC82" t="s">
        <v>3</v>
      </c>
      <c r="DD82" t="s">
        <v>3</v>
      </c>
      <c r="DE82" t="s">
        <v>3</v>
      </c>
      <c r="DF82" t="s">
        <v>3</v>
      </c>
      <c r="DG82" t="s">
        <v>3</v>
      </c>
      <c r="DH82" t="s">
        <v>3</v>
      </c>
      <c r="DI82" t="s">
        <v>3</v>
      </c>
      <c r="DJ82" t="s">
        <v>3</v>
      </c>
      <c r="DK82" t="s">
        <v>3</v>
      </c>
      <c r="DL82" t="s">
        <v>3</v>
      </c>
      <c r="DM82" t="s">
        <v>3</v>
      </c>
      <c r="DN82">
        <v>0</v>
      </c>
      <c r="DO82">
        <v>0</v>
      </c>
      <c r="DP82">
        <v>1</v>
      </c>
      <c r="DQ82">
        <v>1</v>
      </c>
      <c r="DU82">
        <v>1010</v>
      </c>
      <c r="DV82" t="s">
        <v>55</v>
      </c>
      <c r="DW82" t="s">
        <v>55</v>
      </c>
      <c r="DX82">
        <v>1</v>
      </c>
      <c r="DZ82" t="s">
        <v>3</v>
      </c>
      <c r="EA82" t="s">
        <v>3</v>
      </c>
      <c r="EB82" t="s">
        <v>3</v>
      </c>
      <c r="EC82" t="s">
        <v>3</v>
      </c>
      <c r="EE82">
        <v>0</v>
      </c>
      <c r="EF82">
        <v>0</v>
      </c>
      <c r="EG82" t="s">
        <v>3</v>
      </c>
      <c r="EH82">
        <v>0</v>
      </c>
      <c r="EI82" t="s">
        <v>3</v>
      </c>
      <c r="EJ82">
        <v>0</v>
      </c>
      <c r="EK82">
        <v>333</v>
      </c>
      <c r="EL82" t="s">
        <v>3</v>
      </c>
      <c r="EM82" t="s">
        <v>3</v>
      </c>
      <c r="EO82" t="s">
        <v>3</v>
      </c>
      <c r="EQ82">
        <v>1024</v>
      </c>
      <c r="ER82">
        <v>118.98</v>
      </c>
      <c r="ES82">
        <v>118.98</v>
      </c>
      <c r="ET82">
        <v>0</v>
      </c>
      <c r="EU82">
        <v>0</v>
      </c>
      <c r="EV82">
        <v>0</v>
      </c>
      <c r="EW82">
        <v>0</v>
      </c>
      <c r="EX82">
        <v>0</v>
      </c>
      <c r="EZ82">
        <v>5</v>
      </c>
      <c r="FC82">
        <v>1</v>
      </c>
      <c r="FD82">
        <v>18</v>
      </c>
      <c r="FF82">
        <v>1383.02</v>
      </c>
      <c r="FQ82">
        <v>0</v>
      </c>
      <c r="FR82">
        <v>0</v>
      </c>
      <c r="FS82">
        <v>0</v>
      </c>
      <c r="FX82">
        <v>112</v>
      </c>
      <c r="FY82">
        <v>70</v>
      </c>
      <c r="GA82" t="s">
        <v>65</v>
      </c>
      <c r="GD82">
        <v>0</v>
      </c>
      <c r="GF82">
        <v>158177034</v>
      </c>
      <c r="GG82">
        <v>2</v>
      </c>
      <c r="GH82">
        <v>3</v>
      </c>
      <c r="GI82">
        <v>5</v>
      </c>
      <c r="GJ82">
        <v>0</v>
      </c>
      <c r="GK82">
        <f>ROUND(R82*(R12)/100,2)</f>
        <v>0</v>
      </c>
      <c r="GL82">
        <f t="shared" si="179"/>
        <v>0</v>
      </c>
      <c r="GM82">
        <f>ROUND(O82+X82+Y82+GK82,2)+GX82</f>
        <v>9404.18</v>
      </c>
      <c r="GN82">
        <f t="shared" si="181"/>
        <v>9404.18</v>
      </c>
      <c r="GO82">
        <f t="shared" si="182"/>
        <v>0</v>
      </c>
      <c r="GP82">
        <f t="shared" si="183"/>
        <v>0</v>
      </c>
      <c r="GR82">
        <v>1</v>
      </c>
      <c r="GS82">
        <v>1</v>
      </c>
      <c r="GT82">
        <v>0</v>
      </c>
      <c r="GU82" t="s">
        <v>3</v>
      </c>
      <c r="GV82">
        <f t="shared" si="184"/>
        <v>0</v>
      </c>
      <c r="GW82">
        <v>1</v>
      </c>
      <c r="GX82">
        <f t="shared" si="185"/>
        <v>0</v>
      </c>
      <c r="HA82">
        <v>0</v>
      </c>
      <c r="HB82">
        <v>0</v>
      </c>
      <c r="HC82">
        <f t="shared" si="186"/>
        <v>0</v>
      </c>
      <c r="HE82" t="s">
        <v>20</v>
      </c>
      <c r="HF82" t="s">
        <v>21</v>
      </c>
      <c r="HM82" t="s">
        <v>3</v>
      </c>
      <c r="HN82" t="s">
        <v>3</v>
      </c>
      <c r="HO82" t="s">
        <v>3</v>
      </c>
      <c r="HP82" t="s">
        <v>3</v>
      </c>
      <c r="HQ82" t="s">
        <v>3</v>
      </c>
      <c r="HS82">
        <v>0</v>
      </c>
      <c r="IK82">
        <v>0</v>
      </c>
    </row>
    <row r="83" spans="1:245" x14ac:dyDescent="0.2">
      <c r="A83">
        <v>18</v>
      </c>
      <c r="B83">
        <v>1</v>
      </c>
      <c r="C83">
        <v>99</v>
      </c>
      <c r="E83" t="s">
        <v>3</v>
      </c>
      <c r="F83" t="s">
        <v>16</v>
      </c>
      <c r="G83" t="s">
        <v>67</v>
      </c>
      <c r="H83" t="s">
        <v>55</v>
      </c>
      <c r="I83">
        <f>I78*J83</f>
        <v>16</v>
      </c>
      <c r="J83">
        <v>32</v>
      </c>
      <c r="K83">
        <v>32</v>
      </c>
      <c r="O83">
        <f t="shared" si="156"/>
        <v>18051.16</v>
      </c>
      <c r="P83">
        <f t="shared" si="157"/>
        <v>18051.16</v>
      </c>
      <c r="Q83">
        <f t="shared" si="158"/>
        <v>0</v>
      </c>
      <c r="R83">
        <f t="shared" si="159"/>
        <v>0</v>
      </c>
      <c r="S83">
        <f t="shared" si="160"/>
        <v>0</v>
      </c>
      <c r="T83">
        <f t="shared" si="161"/>
        <v>0</v>
      </c>
      <c r="U83">
        <f t="shared" si="162"/>
        <v>0</v>
      </c>
      <c r="V83">
        <f t="shared" si="163"/>
        <v>0</v>
      </c>
      <c r="W83">
        <f t="shared" si="164"/>
        <v>0</v>
      </c>
      <c r="X83">
        <f t="shared" si="165"/>
        <v>0</v>
      </c>
      <c r="Y83">
        <f t="shared" si="166"/>
        <v>0</v>
      </c>
      <c r="AA83">
        <v>-1</v>
      </c>
      <c r="AB83">
        <f t="shared" si="167"/>
        <v>114.19</v>
      </c>
      <c r="AC83">
        <f t="shared" si="168"/>
        <v>114.19</v>
      </c>
      <c r="AD83">
        <f t="shared" si="187"/>
        <v>0</v>
      </c>
      <c r="AE83">
        <f t="shared" si="169"/>
        <v>0</v>
      </c>
      <c r="AF83">
        <f t="shared" si="170"/>
        <v>0</v>
      </c>
      <c r="AG83">
        <f t="shared" si="171"/>
        <v>0</v>
      </c>
      <c r="AH83">
        <f t="shared" si="172"/>
        <v>0</v>
      </c>
      <c r="AI83">
        <f t="shared" si="173"/>
        <v>0</v>
      </c>
      <c r="AJ83">
        <f t="shared" si="174"/>
        <v>0</v>
      </c>
      <c r="AK83">
        <v>114.19</v>
      </c>
      <c r="AL83">
        <v>114.19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1</v>
      </c>
      <c r="AW83">
        <v>1</v>
      </c>
      <c r="AZ83">
        <v>1</v>
      </c>
      <c r="BA83">
        <v>1</v>
      </c>
      <c r="BB83">
        <v>1</v>
      </c>
      <c r="BC83">
        <v>9.8800000000000008</v>
      </c>
      <c r="BD83" t="s">
        <v>3</v>
      </c>
      <c r="BE83" t="s">
        <v>3</v>
      </c>
      <c r="BF83" t="s">
        <v>3</v>
      </c>
      <c r="BG83" t="s">
        <v>3</v>
      </c>
      <c r="BH83">
        <v>3</v>
      </c>
      <c r="BI83">
        <v>0</v>
      </c>
      <c r="BJ83" t="s">
        <v>3</v>
      </c>
      <c r="BM83">
        <v>333</v>
      </c>
      <c r="BN83">
        <v>0</v>
      </c>
      <c r="BO83" t="s">
        <v>3</v>
      </c>
      <c r="BP83">
        <v>0</v>
      </c>
      <c r="BQ83">
        <v>0</v>
      </c>
      <c r="BR83">
        <v>0</v>
      </c>
      <c r="BS83">
        <v>1</v>
      </c>
      <c r="BT83">
        <v>1</v>
      </c>
      <c r="BU83">
        <v>1</v>
      </c>
      <c r="BV83">
        <v>1</v>
      </c>
      <c r="BW83">
        <v>1</v>
      </c>
      <c r="BX83">
        <v>1</v>
      </c>
      <c r="BY83" t="s">
        <v>3</v>
      </c>
      <c r="BZ83">
        <v>112</v>
      </c>
      <c r="CA83">
        <v>70</v>
      </c>
      <c r="CB83" t="s">
        <v>3</v>
      </c>
      <c r="CE83">
        <v>0</v>
      </c>
      <c r="CF83">
        <v>0</v>
      </c>
      <c r="CG83">
        <v>0</v>
      </c>
      <c r="CM83">
        <v>0</v>
      </c>
      <c r="CN83" t="s">
        <v>3</v>
      </c>
      <c r="CO83">
        <v>0</v>
      </c>
      <c r="CP83">
        <f t="shared" si="175"/>
        <v>18051.16</v>
      </c>
      <c r="CQ83">
        <f t="shared" si="188"/>
        <v>1128.1972000000001</v>
      </c>
      <c r="CR83">
        <f t="shared" si="189"/>
        <v>0</v>
      </c>
      <c r="CS83">
        <f t="shared" si="190"/>
        <v>0</v>
      </c>
      <c r="CT83">
        <f t="shared" si="191"/>
        <v>0</v>
      </c>
      <c r="CU83">
        <f t="shared" si="176"/>
        <v>0</v>
      </c>
      <c r="CV83">
        <f t="shared" si="192"/>
        <v>0</v>
      </c>
      <c r="CW83">
        <f t="shared" si="177"/>
        <v>0</v>
      </c>
      <c r="CX83">
        <f t="shared" si="178"/>
        <v>0</v>
      </c>
      <c r="CY83">
        <f>0</f>
        <v>0</v>
      </c>
      <c r="CZ83">
        <f>0</f>
        <v>0</v>
      </c>
      <c r="DC83" t="s">
        <v>3</v>
      </c>
      <c r="DD83" t="s">
        <v>3</v>
      </c>
      <c r="DE83" t="s">
        <v>3</v>
      </c>
      <c r="DF83" t="s">
        <v>3</v>
      </c>
      <c r="DG83" t="s">
        <v>3</v>
      </c>
      <c r="DH83" t="s">
        <v>3</v>
      </c>
      <c r="DI83" t="s">
        <v>3</v>
      </c>
      <c r="DJ83" t="s">
        <v>3</v>
      </c>
      <c r="DK83" t="s">
        <v>3</v>
      </c>
      <c r="DL83" t="s">
        <v>3</v>
      </c>
      <c r="DM83" t="s">
        <v>3</v>
      </c>
      <c r="DN83">
        <v>0</v>
      </c>
      <c r="DO83">
        <v>0</v>
      </c>
      <c r="DP83">
        <v>1</v>
      </c>
      <c r="DQ83">
        <v>1</v>
      </c>
      <c r="DU83">
        <v>1010</v>
      </c>
      <c r="DV83" t="s">
        <v>55</v>
      </c>
      <c r="DW83" t="s">
        <v>55</v>
      </c>
      <c r="DX83">
        <v>1</v>
      </c>
      <c r="DZ83" t="s">
        <v>3</v>
      </c>
      <c r="EA83" t="s">
        <v>3</v>
      </c>
      <c r="EB83" t="s">
        <v>3</v>
      </c>
      <c r="EC83" t="s">
        <v>3</v>
      </c>
      <c r="EE83">
        <v>0</v>
      </c>
      <c r="EF83">
        <v>0</v>
      </c>
      <c r="EG83" t="s">
        <v>3</v>
      </c>
      <c r="EH83">
        <v>0</v>
      </c>
      <c r="EI83" t="s">
        <v>3</v>
      </c>
      <c r="EJ83">
        <v>0</v>
      </c>
      <c r="EK83">
        <v>333</v>
      </c>
      <c r="EL83" t="s">
        <v>3</v>
      </c>
      <c r="EM83" t="s">
        <v>3</v>
      </c>
      <c r="EO83" t="s">
        <v>3</v>
      </c>
      <c r="EQ83">
        <v>1024</v>
      </c>
      <c r="ER83">
        <v>114.19</v>
      </c>
      <c r="ES83">
        <v>114.19</v>
      </c>
      <c r="ET83">
        <v>0</v>
      </c>
      <c r="EU83">
        <v>0</v>
      </c>
      <c r="EV83">
        <v>0</v>
      </c>
      <c r="EW83">
        <v>0</v>
      </c>
      <c r="EX83">
        <v>0</v>
      </c>
      <c r="EZ83">
        <v>5</v>
      </c>
      <c r="FC83">
        <v>1</v>
      </c>
      <c r="FD83">
        <v>18</v>
      </c>
      <c r="FF83">
        <v>1327.31</v>
      </c>
      <c r="FQ83">
        <v>0</v>
      </c>
      <c r="FR83">
        <v>0</v>
      </c>
      <c r="FS83">
        <v>0</v>
      </c>
      <c r="FX83">
        <v>112</v>
      </c>
      <c r="FY83">
        <v>70</v>
      </c>
      <c r="GA83" t="s">
        <v>68</v>
      </c>
      <c r="GD83">
        <v>0</v>
      </c>
      <c r="GF83">
        <v>-138536489</v>
      </c>
      <c r="GG83">
        <v>2</v>
      </c>
      <c r="GH83">
        <v>3</v>
      </c>
      <c r="GI83">
        <v>5</v>
      </c>
      <c r="GJ83">
        <v>0</v>
      </c>
      <c r="GK83">
        <f>ROUND(R83*(R12)/100,2)</f>
        <v>0</v>
      </c>
      <c r="GL83">
        <f t="shared" si="179"/>
        <v>0</v>
      </c>
      <c r="GM83">
        <f>ROUND(O83+X83+Y83+GK83,2)+GX83</f>
        <v>18051.16</v>
      </c>
      <c r="GN83">
        <f t="shared" si="181"/>
        <v>18051.16</v>
      </c>
      <c r="GO83">
        <f t="shared" si="182"/>
        <v>0</v>
      </c>
      <c r="GP83">
        <f t="shared" si="183"/>
        <v>0</v>
      </c>
      <c r="GR83">
        <v>1</v>
      </c>
      <c r="GS83">
        <v>1</v>
      </c>
      <c r="GT83">
        <v>0</v>
      </c>
      <c r="GU83" t="s">
        <v>3</v>
      </c>
      <c r="GV83">
        <f t="shared" si="184"/>
        <v>0</v>
      </c>
      <c r="GW83">
        <v>1</v>
      </c>
      <c r="GX83">
        <f t="shared" si="185"/>
        <v>0</v>
      </c>
      <c r="HA83">
        <v>0</v>
      </c>
      <c r="HB83">
        <v>0</v>
      </c>
      <c r="HC83">
        <f t="shared" si="186"/>
        <v>0</v>
      </c>
      <c r="HE83" t="s">
        <v>20</v>
      </c>
      <c r="HF83" t="s">
        <v>21</v>
      </c>
      <c r="HM83" t="s">
        <v>3</v>
      </c>
      <c r="HN83" t="s">
        <v>3</v>
      </c>
      <c r="HO83" t="s">
        <v>3</v>
      </c>
      <c r="HP83" t="s">
        <v>3</v>
      </c>
      <c r="HQ83" t="s">
        <v>3</v>
      </c>
      <c r="HS83">
        <v>0</v>
      </c>
      <c r="IK83">
        <v>0</v>
      </c>
    </row>
    <row r="84" spans="1:245" x14ac:dyDescent="0.2">
      <c r="A84">
        <v>19</v>
      </c>
      <c r="B84">
        <v>1</v>
      </c>
      <c r="F84" t="s">
        <v>3</v>
      </c>
      <c r="G84" t="s">
        <v>93</v>
      </c>
      <c r="H84" t="s">
        <v>3</v>
      </c>
      <c r="AA84">
        <v>1</v>
      </c>
      <c r="IK84">
        <v>0</v>
      </c>
    </row>
    <row r="85" spans="1:245" x14ac:dyDescent="0.2">
      <c r="A85">
        <v>17</v>
      </c>
      <c r="B85">
        <v>1</v>
      </c>
      <c r="C85">
        <f>ROW(SmtRes!A106)</f>
        <v>106</v>
      </c>
      <c r="D85">
        <f>ROW(EtalonRes!A66)</f>
        <v>66</v>
      </c>
      <c r="E85" t="s">
        <v>94</v>
      </c>
      <c r="F85" t="s">
        <v>49</v>
      </c>
      <c r="G85" t="s">
        <v>50</v>
      </c>
      <c r="H85" t="s">
        <v>51</v>
      </c>
      <c r="I85">
        <f>ROUND(50/100,9)</f>
        <v>0.5</v>
      </c>
      <c r="J85">
        <v>0</v>
      </c>
      <c r="K85">
        <f>ROUND(50/100,9)</f>
        <v>0.5</v>
      </c>
      <c r="O85">
        <f t="shared" ref="O85:O96" si="193">ROUND(CP85,2)</f>
        <v>26699.08</v>
      </c>
      <c r="P85">
        <f t="shared" ref="P85:P96" si="194">ROUND(CQ85*I85,2)</f>
        <v>0</v>
      </c>
      <c r="Q85">
        <f t="shared" ref="Q85:Q96" si="195">ROUND(CR85*I85,2)</f>
        <v>1103.3</v>
      </c>
      <c r="R85">
        <f t="shared" ref="R85:R96" si="196">ROUND(CS85*I85,2)</f>
        <v>3.4</v>
      </c>
      <c r="S85">
        <f t="shared" ref="S85:S96" si="197">ROUND(CT85*I85,2)</f>
        <v>25595.78</v>
      </c>
      <c r="T85">
        <f t="shared" ref="T85:T96" si="198">ROUND(CU85*I85,2)</f>
        <v>0</v>
      </c>
      <c r="U85">
        <f t="shared" ref="U85:U96" si="199">CV85*I85</f>
        <v>40.25</v>
      </c>
      <c r="V85">
        <f t="shared" ref="V85:V96" si="200">CW85*I85</f>
        <v>0</v>
      </c>
      <c r="W85">
        <f t="shared" ref="W85:W96" si="201">ROUND(CX85*I85,2)</f>
        <v>0</v>
      </c>
      <c r="X85">
        <f t="shared" ref="X85:X96" si="202">ROUND(CY85,2)</f>
        <v>17917.05</v>
      </c>
      <c r="Y85">
        <f t="shared" ref="Y85:Y96" si="203">ROUND(CZ85,2)</f>
        <v>2559.58</v>
      </c>
      <c r="AA85">
        <v>64249956</v>
      </c>
      <c r="AB85">
        <f t="shared" ref="AB85:AB96" si="204">ROUND((AC85+AD85+AF85),6)</f>
        <v>53398.16</v>
      </c>
      <c r="AC85">
        <f t="shared" ref="AC85:AC96" si="205">ROUND((ES85),6)</f>
        <v>0</v>
      </c>
      <c r="AD85">
        <f>ROUND((((ET85)-(EU85))+AE85),6)</f>
        <v>2206.6</v>
      </c>
      <c r="AE85">
        <f t="shared" ref="AE85:AE96" si="206">ROUND((EU85),6)</f>
        <v>6.8</v>
      </c>
      <c r="AF85">
        <f t="shared" ref="AF85:AF96" si="207">ROUND((EV85),6)</f>
        <v>51191.56</v>
      </c>
      <c r="AG85">
        <f t="shared" ref="AG85:AG96" si="208">ROUND((AP85),6)</f>
        <v>0</v>
      </c>
      <c r="AH85">
        <f t="shared" ref="AH85:AH96" si="209">(EW85)</f>
        <v>80.5</v>
      </c>
      <c r="AI85">
        <f t="shared" ref="AI85:AI96" si="210">(EX85)</f>
        <v>0</v>
      </c>
      <c r="AJ85">
        <f t="shared" ref="AJ85:AJ96" si="211">(AS85)</f>
        <v>0</v>
      </c>
      <c r="AK85">
        <v>53398.16</v>
      </c>
      <c r="AL85">
        <v>0</v>
      </c>
      <c r="AM85">
        <v>2206.6</v>
      </c>
      <c r="AN85">
        <v>6.8</v>
      </c>
      <c r="AO85">
        <v>51191.56</v>
      </c>
      <c r="AP85">
        <v>0</v>
      </c>
      <c r="AQ85">
        <v>80.5</v>
      </c>
      <c r="AR85">
        <v>0</v>
      </c>
      <c r="AS85">
        <v>0</v>
      </c>
      <c r="AT85">
        <v>70</v>
      </c>
      <c r="AU85">
        <v>10</v>
      </c>
      <c r="AV85">
        <v>1</v>
      </c>
      <c r="AW85">
        <v>1</v>
      </c>
      <c r="AZ85">
        <v>1</v>
      </c>
      <c r="BA85">
        <v>1</v>
      </c>
      <c r="BB85">
        <v>1</v>
      </c>
      <c r="BC85">
        <v>1</v>
      </c>
      <c r="BD85" t="s">
        <v>3</v>
      </c>
      <c r="BE85" t="s">
        <v>3</v>
      </c>
      <c r="BF85" t="s">
        <v>3</v>
      </c>
      <c r="BG85" t="s">
        <v>3</v>
      </c>
      <c r="BH85">
        <v>0</v>
      </c>
      <c r="BI85">
        <v>4</v>
      </c>
      <c r="BJ85" t="s">
        <v>52</v>
      </c>
      <c r="BM85">
        <v>0</v>
      </c>
      <c r="BN85">
        <v>0</v>
      </c>
      <c r="BO85" t="s">
        <v>3</v>
      </c>
      <c r="BP85">
        <v>0</v>
      </c>
      <c r="BQ85">
        <v>1</v>
      </c>
      <c r="BR85">
        <v>0</v>
      </c>
      <c r="BS85">
        <v>1</v>
      </c>
      <c r="BT85">
        <v>1</v>
      </c>
      <c r="BU85">
        <v>1</v>
      </c>
      <c r="BV85">
        <v>1</v>
      </c>
      <c r="BW85">
        <v>1</v>
      </c>
      <c r="BX85">
        <v>1</v>
      </c>
      <c r="BY85" t="s">
        <v>3</v>
      </c>
      <c r="BZ85">
        <v>70</v>
      </c>
      <c r="CA85">
        <v>10</v>
      </c>
      <c r="CB85" t="s">
        <v>3</v>
      </c>
      <c r="CE85">
        <v>0</v>
      </c>
      <c r="CF85">
        <v>0</v>
      </c>
      <c r="CG85">
        <v>0</v>
      </c>
      <c r="CM85">
        <v>0</v>
      </c>
      <c r="CN85" t="s">
        <v>3</v>
      </c>
      <c r="CO85">
        <v>0</v>
      </c>
      <c r="CP85">
        <f t="shared" ref="CP85:CP96" si="212">(P85+Q85+S85)</f>
        <v>26699.079999999998</v>
      </c>
      <c r="CQ85">
        <f>(AC85*BC85*AW85)</f>
        <v>0</v>
      </c>
      <c r="CR85">
        <f>((((ET85)*BB85-(EU85)*BS85)+AE85*BS85)*AV85)</f>
        <v>2206.6</v>
      </c>
      <c r="CS85">
        <f>(AE85*BS85*AV85)</f>
        <v>6.8</v>
      </c>
      <c r="CT85">
        <f>(AF85*BA85*AV85)</f>
        <v>51191.56</v>
      </c>
      <c r="CU85">
        <f t="shared" ref="CU85:CU96" si="213">AG85</f>
        <v>0</v>
      </c>
      <c r="CV85">
        <f>(AH85*AV85)</f>
        <v>80.5</v>
      </c>
      <c r="CW85">
        <f t="shared" ref="CW85:CW96" si="214">AI85</f>
        <v>0</v>
      </c>
      <c r="CX85">
        <f t="shared" ref="CX85:CX96" si="215">AJ85</f>
        <v>0</v>
      </c>
      <c r="CY85">
        <f>((S85*BZ85)/100)</f>
        <v>17917.045999999998</v>
      </c>
      <c r="CZ85">
        <f>((S85*CA85)/100)</f>
        <v>2559.578</v>
      </c>
      <c r="DC85" t="s">
        <v>3</v>
      </c>
      <c r="DD85" t="s">
        <v>3</v>
      </c>
      <c r="DE85" t="s">
        <v>3</v>
      </c>
      <c r="DF85" t="s">
        <v>3</v>
      </c>
      <c r="DG85" t="s">
        <v>3</v>
      </c>
      <c r="DH85" t="s">
        <v>3</v>
      </c>
      <c r="DI85" t="s">
        <v>3</v>
      </c>
      <c r="DJ85" t="s">
        <v>3</v>
      </c>
      <c r="DK85" t="s">
        <v>3</v>
      </c>
      <c r="DL85" t="s">
        <v>3</v>
      </c>
      <c r="DM85" t="s">
        <v>3</v>
      </c>
      <c r="DN85">
        <v>0</v>
      </c>
      <c r="DO85">
        <v>0</v>
      </c>
      <c r="DP85">
        <v>1</v>
      </c>
      <c r="DQ85">
        <v>1</v>
      </c>
      <c r="DU85">
        <v>1010</v>
      </c>
      <c r="DV85" t="s">
        <v>51</v>
      </c>
      <c r="DW85" t="s">
        <v>51</v>
      </c>
      <c r="DX85">
        <v>100</v>
      </c>
      <c r="DZ85" t="s">
        <v>3</v>
      </c>
      <c r="EA85" t="s">
        <v>3</v>
      </c>
      <c r="EB85" t="s">
        <v>3</v>
      </c>
      <c r="EC85" t="s">
        <v>3</v>
      </c>
      <c r="EE85">
        <v>62941757</v>
      </c>
      <c r="EF85">
        <v>1</v>
      </c>
      <c r="EG85" t="s">
        <v>35</v>
      </c>
      <c r="EH85">
        <v>0</v>
      </c>
      <c r="EI85" t="s">
        <v>3</v>
      </c>
      <c r="EJ85">
        <v>4</v>
      </c>
      <c r="EK85">
        <v>0</v>
      </c>
      <c r="EL85" t="s">
        <v>36</v>
      </c>
      <c r="EM85" t="s">
        <v>37</v>
      </c>
      <c r="EO85" t="s">
        <v>3</v>
      </c>
      <c r="EQ85">
        <v>0</v>
      </c>
      <c r="ER85">
        <v>53398.16</v>
      </c>
      <c r="ES85">
        <v>0</v>
      </c>
      <c r="ET85">
        <v>2206.6</v>
      </c>
      <c r="EU85">
        <v>6.8</v>
      </c>
      <c r="EV85">
        <v>51191.56</v>
      </c>
      <c r="EW85">
        <v>80.5</v>
      </c>
      <c r="EX85">
        <v>0</v>
      </c>
      <c r="EY85">
        <v>0</v>
      </c>
      <c r="FQ85">
        <v>0</v>
      </c>
      <c r="FR85">
        <v>0</v>
      </c>
      <c r="FS85">
        <v>0</v>
      </c>
      <c r="FX85">
        <v>70</v>
      </c>
      <c r="FY85">
        <v>10</v>
      </c>
      <c r="GA85" t="s">
        <v>3</v>
      </c>
      <c r="GD85">
        <v>0</v>
      </c>
      <c r="GF85">
        <v>1158422448</v>
      </c>
      <c r="GG85">
        <v>2</v>
      </c>
      <c r="GH85">
        <v>1</v>
      </c>
      <c r="GI85">
        <v>-2</v>
      </c>
      <c r="GJ85">
        <v>0</v>
      </c>
      <c r="GK85">
        <f>ROUND(R85*(R12)/100,2)</f>
        <v>3.67</v>
      </c>
      <c r="GL85">
        <f t="shared" ref="GL85:GL96" si="216">ROUND(IF(AND(BH85=3,BI85=3,FS85&lt;&gt;0),P85,0),2)</f>
        <v>0</v>
      </c>
      <c r="GM85">
        <f t="shared" ref="GM85:GM90" si="217">ROUND(O85+X85+Y85+GK85,2)+GX85</f>
        <v>47179.38</v>
      </c>
      <c r="GN85">
        <f t="shared" ref="GN85:GN96" si="218">IF(OR(BI85=0,BI85=1),GM85-GX85,0)</f>
        <v>0</v>
      </c>
      <c r="GO85">
        <f t="shared" ref="GO85:GO96" si="219">IF(BI85=2,GM85-GX85,0)</f>
        <v>0</v>
      </c>
      <c r="GP85">
        <f t="shared" ref="GP85:GP96" si="220">IF(BI85=4,GM85-GX85,0)</f>
        <v>47179.38</v>
      </c>
      <c r="GR85">
        <v>0</v>
      </c>
      <c r="GS85">
        <v>3</v>
      </c>
      <c r="GT85">
        <v>0</v>
      </c>
      <c r="GU85" t="s">
        <v>3</v>
      </c>
      <c r="GV85">
        <f t="shared" ref="GV85:GV96" si="221">ROUND((GT85),6)</f>
        <v>0</v>
      </c>
      <c r="GW85">
        <v>1</v>
      </c>
      <c r="GX85">
        <f t="shared" ref="GX85:GX96" si="222">ROUND(HC85*I85,2)</f>
        <v>0</v>
      </c>
      <c r="HA85">
        <v>0</v>
      </c>
      <c r="HB85">
        <v>0</v>
      </c>
      <c r="HC85">
        <f t="shared" ref="HC85:HC96" si="223">GV85*GW85</f>
        <v>0</v>
      </c>
      <c r="HE85" t="s">
        <v>3</v>
      </c>
      <c r="HF85" t="s">
        <v>3</v>
      </c>
      <c r="HM85" t="s">
        <v>3</v>
      </c>
      <c r="HN85" t="s">
        <v>3</v>
      </c>
      <c r="HO85" t="s">
        <v>3</v>
      </c>
      <c r="HP85" t="s">
        <v>3</v>
      </c>
      <c r="HQ85" t="s">
        <v>3</v>
      </c>
      <c r="HS85">
        <v>0</v>
      </c>
      <c r="IK85">
        <v>0</v>
      </c>
    </row>
    <row r="86" spans="1:245" x14ac:dyDescent="0.2">
      <c r="A86">
        <v>18</v>
      </c>
      <c r="B86">
        <v>1</v>
      </c>
      <c r="C86">
        <v>102</v>
      </c>
      <c r="E86" t="s">
        <v>95</v>
      </c>
      <c r="F86" t="s">
        <v>16</v>
      </c>
      <c r="G86" t="s">
        <v>54</v>
      </c>
      <c r="H86" t="s">
        <v>55</v>
      </c>
      <c r="I86">
        <f>I85*J86</f>
        <v>6</v>
      </c>
      <c r="J86">
        <v>12</v>
      </c>
      <c r="K86">
        <v>12</v>
      </c>
      <c r="O86">
        <f t="shared" si="193"/>
        <v>86914.559999999998</v>
      </c>
      <c r="P86">
        <f t="shared" si="194"/>
        <v>86914.559999999998</v>
      </c>
      <c r="Q86">
        <f t="shared" si="195"/>
        <v>0</v>
      </c>
      <c r="R86">
        <f t="shared" si="196"/>
        <v>0</v>
      </c>
      <c r="S86">
        <f t="shared" si="197"/>
        <v>0</v>
      </c>
      <c r="T86">
        <f t="shared" si="198"/>
        <v>0</v>
      </c>
      <c r="U86">
        <f t="shared" si="199"/>
        <v>0</v>
      </c>
      <c r="V86">
        <f t="shared" si="200"/>
        <v>0</v>
      </c>
      <c r="W86">
        <f t="shared" si="201"/>
        <v>0</v>
      </c>
      <c r="X86">
        <f t="shared" si="202"/>
        <v>0</v>
      </c>
      <c r="Y86">
        <f t="shared" si="203"/>
        <v>0</v>
      </c>
      <c r="AA86">
        <v>64249956</v>
      </c>
      <c r="AB86">
        <f t="shared" si="204"/>
        <v>1466.17</v>
      </c>
      <c r="AC86">
        <f t="shared" si="205"/>
        <v>1466.17</v>
      </c>
      <c r="AD86">
        <f t="shared" ref="AD86:AD96" si="224">ROUND((ET86),6)</f>
        <v>0</v>
      </c>
      <c r="AE86">
        <f t="shared" si="206"/>
        <v>0</v>
      </c>
      <c r="AF86">
        <f t="shared" si="207"/>
        <v>0</v>
      </c>
      <c r="AG86">
        <f t="shared" si="208"/>
        <v>0</v>
      </c>
      <c r="AH86">
        <f t="shared" si="209"/>
        <v>0</v>
      </c>
      <c r="AI86">
        <f t="shared" si="210"/>
        <v>0</v>
      </c>
      <c r="AJ86">
        <f t="shared" si="211"/>
        <v>0</v>
      </c>
      <c r="AK86">
        <v>1466.17</v>
      </c>
      <c r="AL86">
        <v>1466.17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1</v>
      </c>
      <c r="AW86">
        <v>1</v>
      </c>
      <c r="AZ86">
        <v>1</v>
      </c>
      <c r="BA86">
        <v>1</v>
      </c>
      <c r="BB86">
        <v>1</v>
      </c>
      <c r="BC86">
        <v>9.8800000000000008</v>
      </c>
      <c r="BD86" t="s">
        <v>3</v>
      </c>
      <c r="BE86" t="s">
        <v>3</v>
      </c>
      <c r="BF86" t="s">
        <v>3</v>
      </c>
      <c r="BG86" t="s">
        <v>3</v>
      </c>
      <c r="BH86">
        <v>3</v>
      </c>
      <c r="BI86">
        <v>0</v>
      </c>
      <c r="BJ86" t="s">
        <v>3</v>
      </c>
      <c r="BM86">
        <v>333</v>
      </c>
      <c r="BN86">
        <v>0</v>
      </c>
      <c r="BO86" t="s">
        <v>3</v>
      </c>
      <c r="BP86">
        <v>0</v>
      </c>
      <c r="BQ86">
        <v>0</v>
      </c>
      <c r="BR86">
        <v>0</v>
      </c>
      <c r="BS86">
        <v>1</v>
      </c>
      <c r="BT86">
        <v>1</v>
      </c>
      <c r="BU86">
        <v>1</v>
      </c>
      <c r="BV86">
        <v>1</v>
      </c>
      <c r="BW86">
        <v>1</v>
      </c>
      <c r="BX86">
        <v>1</v>
      </c>
      <c r="BY86" t="s">
        <v>3</v>
      </c>
      <c r="BZ86">
        <v>112</v>
      </c>
      <c r="CA86">
        <v>70</v>
      </c>
      <c r="CB86" t="s">
        <v>3</v>
      </c>
      <c r="CE86">
        <v>0</v>
      </c>
      <c r="CF86">
        <v>0</v>
      </c>
      <c r="CG86">
        <v>0</v>
      </c>
      <c r="CM86">
        <v>0</v>
      </c>
      <c r="CN86" t="s">
        <v>3</v>
      </c>
      <c r="CO86">
        <v>0</v>
      </c>
      <c r="CP86">
        <f t="shared" si="212"/>
        <v>86914.559999999998</v>
      </c>
      <c r="CQ86">
        <f t="shared" ref="CQ86:CQ96" si="225">AC86*BC86</f>
        <v>14485.759600000001</v>
      </c>
      <c r="CR86">
        <f t="shared" ref="CR86:CR96" si="226">AD86*BB86</f>
        <v>0</v>
      </c>
      <c r="CS86">
        <f t="shared" ref="CS86:CS96" si="227">AE86*BS86</f>
        <v>0</v>
      </c>
      <c r="CT86">
        <f t="shared" ref="CT86:CT96" si="228">AF86*BA86</f>
        <v>0</v>
      </c>
      <c r="CU86">
        <f t="shared" si="213"/>
        <v>0</v>
      </c>
      <c r="CV86">
        <f t="shared" ref="CV86:CV96" si="229">AH86</f>
        <v>0</v>
      </c>
      <c r="CW86">
        <f t="shared" si="214"/>
        <v>0</v>
      </c>
      <c r="CX86">
        <f t="shared" si="215"/>
        <v>0</v>
      </c>
      <c r="CY86">
        <f>0</f>
        <v>0</v>
      </c>
      <c r="CZ86">
        <f>0</f>
        <v>0</v>
      </c>
      <c r="DC86" t="s">
        <v>3</v>
      </c>
      <c r="DD86" t="s">
        <v>3</v>
      </c>
      <c r="DE86" t="s">
        <v>3</v>
      </c>
      <c r="DF86" t="s">
        <v>3</v>
      </c>
      <c r="DG86" t="s">
        <v>3</v>
      </c>
      <c r="DH86" t="s">
        <v>3</v>
      </c>
      <c r="DI86" t="s">
        <v>3</v>
      </c>
      <c r="DJ86" t="s">
        <v>3</v>
      </c>
      <c r="DK86" t="s">
        <v>3</v>
      </c>
      <c r="DL86" t="s">
        <v>3</v>
      </c>
      <c r="DM86" t="s">
        <v>3</v>
      </c>
      <c r="DN86">
        <v>0</v>
      </c>
      <c r="DO86">
        <v>0</v>
      </c>
      <c r="DP86">
        <v>1</v>
      </c>
      <c r="DQ86">
        <v>1</v>
      </c>
      <c r="DU86">
        <v>1010</v>
      </c>
      <c r="DV86" t="s">
        <v>55</v>
      </c>
      <c r="DW86" t="s">
        <v>55</v>
      </c>
      <c r="DX86">
        <v>1</v>
      </c>
      <c r="DZ86" t="s">
        <v>3</v>
      </c>
      <c r="EA86" t="s">
        <v>3</v>
      </c>
      <c r="EB86" t="s">
        <v>3</v>
      </c>
      <c r="EC86" t="s">
        <v>3</v>
      </c>
      <c r="EE86">
        <v>0</v>
      </c>
      <c r="EF86">
        <v>0</v>
      </c>
      <c r="EG86" t="s">
        <v>3</v>
      </c>
      <c r="EH86">
        <v>0</v>
      </c>
      <c r="EI86" t="s">
        <v>3</v>
      </c>
      <c r="EJ86">
        <v>0</v>
      </c>
      <c r="EK86">
        <v>333</v>
      </c>
      <c r="EL86" t="s">
        <v>3</v>
      </c>
      <c r="EM86" t="s">
        <v>3</v>
      </c>
      <c r="EO86" t="s">
        <v>3</v>
      </c>
      <c r="EQ86">
        <v>0</v>
      </c>
      <c r="ER86">
        <v>1466.17</v>
      </c>
      <c r="ES86">
        <v>1466.17</v>
      </c>
      <c r="ET86">
        <v>0</v>
      </c>
      <c r="EU86">
        <v>0</v>
      </c>
      <c r="EV86">
        <v>0</v>
      </c>
      <c r="EW86">
        <v>0</v>
      </c>
      <c r="EX86">
        <v>0</v>
      </c>
      <c r="EZ86">
        <v>5</v>
      </c>
      <c r="FC86">
        <v>1</v>
      </c>
      <c r="FD86">
        <v>18</v>
      </c>
      <c r="FF86">
        <v>17042.09</v>
      </c>
      <c r="FQ86">
        <v>0</v>
      </c>
      <c r="FR86">
        <v>0</v>
      </c>
      <c r="FS86">
        <v>0</v>
      </c>
      <c r="FX86">
        <v>112</v>
      </c>
      <c r="FY86">
        <v>70</v>
      </c>
      <c r="GA86" t="s">
        <v>56</v>
      </c>
      <c r="GD86">
        <v>0</v>
      </c>
      <c r="GF86">
        <v>277238542</v>
      </c>
      <c r="GG86">
        <v>2</v>
      </c>
      <c r="GH86">
        <v>3</v>
      </c>
      <c r="GI86">
        <v>5</v>
      </c>
      <c r="GJ86">
        <v>0</v>
      </c>
      <c r="GK86">
        <f>ROUND(R86*(R12)/100,2)</f>
        <v>0</v>
      </c>
      <c r="GL86">
        <f t="shared" si="216"/>
        <v>0</v>
      </c>
      <c r="GM86">
        <f t="shared" si="217"/>
        <v>86914.559999999998</v>
      </c>
      <c r="GN86">
        <f t="shared" si="218"/>
        <v>86914.559999999998</v>
      </c>
      <c r="GO86">
        <f t="shared" si="219"/>
        <v>0</v>
      </c>
      <c r="GP86">
        <f t="shared" si="220"/>
        <v>0</v>
      </c>
      <c r="GR86">
        <v>1</v>
      </c>
      <c r="GS86">
        <v>1</v>
      </c>
      <c r="GT86">
        <v>0</v>
      </c>
      <c r="GU86" t="s">
        <v>3</v>
      </c>
      <c r="GV86">
        <f t="shared" si="221"/>
        <v>0</v>
      </c>
      <c r="GW86">
        <v>1</v>
      </c>
      <c r="GX86">
        <f t="shared" si="222"/>
        <v>0</v>
      </c>
      <c r="HA86">
        <v>0</v>
      </c>
      <c r="HB86">
        <v>0</v>
      </c>
      <c r="HC86">
        <f t="shared" si="223"/>
        <v>0</v>
      </c>
      <c r="HE86" t="s">
        <v>20</v>
      </c>
      <c r="HF86" t="s">
        <v>21</v>
      </c>
      <c r="HM86" t="s">
        <v>3</v>
      </c>
      <c r="HN86" t="s">
        <v>3</v>
      </c>
      <c r="HO86" t="s">
        <v>3</v>
      </c>
      <c r="HP86" t="s">
        <v>3</v>
      </c>
      <c r="HQ86" t="s">
        <v>3</v>
      </c>
      <c r="HS86">
        <v>0</v>
      </c>
      <c r="IK86">
        <v>0</v>
      </c>
    </row>
    <row r="87" spans="1:245" x14ac:dyDescent="0.2">
      <c r="A87">
        <v>18</v>
      </c>
      <c r="B87">
        <v>1</v>
      </c>
      <c r="C87">
        <v>103</v>
      </c>
      <c r="E87" t="s">
        <v>96</v>
      </c>
      <c r="F87" t="s">
        <v>16</v>
      </c>
      <c r="G87" t="s">
        <v>58</v>
      </c>
      <c r="H87" t="s">
        <v>55</v>
      </c>
      <c r="I87">
        <f>I85*J87</f>
        <v>6</v>
      </c>
      <c r="J87">
        <v>12</v>
      </c>
      <c r="K87">
        <v>12</v>
      </c>
      <c r="O87">
        <f t="shared" si="193"/>
        <v>40539.22</v>
      </c>
      <c r="P87">
        <f t="shared" si="194"/>
        <v>40539.22</v>
      </c>
      <c r="Q87">
        <f t="shared" si="195"/>
        <v>0</v>
      </c>
      <c r="R87">
        <f t="shared" si="196"/>
        <v>0</v>
      </c>
      <c r="S87">
        <f t="shared" si="197"/>
        <v>0</v>
      </c>
      <c r="T87">
        <f t="shared" si="198"/>
        <v>0</v>
      </c>
      <c r="U87">
        <f t="shared" si="199"/>
        <v>0</v>
      </c>
      <c r="V87">
        <f t="shared" si="200"/>
        <v>0</v>
      </c>
      <c r="W87">
        <f t="shared" si="201"/>
        <v>0</v>
      </c>
      <c r="X87">
        <f t="shared" si="202"/>
        <v>0</v>
      </c>
      <c r="Y87">
        <f t="shared" si="203"/>
        <v>0</v>
      </c>
      <c r="AA87">
        <v>64249956</v>
      </c>
      <c r="AB87">
        <f t="shared" si="204"/>
        <v>683.86</v>
      </c>
      <c r="AC87">
        <f t="shared" si="205"/>
        <v>683.86</v>
      </c>
      <c r="AD87">
        <f t="shared" si="224"/>
        <v>0</v>
      </c>
      <c r="AE87">
        <f t="shared" si="206"/>
        <v>0</v>
      </c>
      <c r="AF87">
        <f t="shared" si="207"/>
        <v>0</v>
      </c>
      <c r="AG87">
        <f t="shared" si="208"/>
        <v>0</v>
      </c>
      <c r="AH87">
        <f t="shared" si="209"/>
        <v>0</v>
      </c>
      <c r="AI87">
        <f t="shared" si="210"/>
        <v>0</v>
      </c>
      <c r="AJ87">
        <f t="shared" si="211"/>
        <v>0</v>
      </c>
      <c r="AK87">
        <v>683.86</v>
      </c>
      <c r="AL87">
        <v>683.86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1</v>
      </c>
      <c r="AW87">
        <v>1</v>
      </c>
      <c r="AZ87">
        <v>1</v>
      </c>
      <c r="BA87">
        <v>1</v>
      </c>
      <c r="BB87">
        <v>1</v>
      </c>
      <c r="BC87">
        <v>9.8800000000000008</v>
      </c>
      <c r="BD87" t="s">
        <v>3</v>
      </c>
      <c r="BE87" t="s">
        <v>3</v>
      </c>
      <c r="BF87" t="s">
        <v>3</v>
      </c>
      <c r="BG87" t="s">
        <v>3</v>
      </c>
      <c r="BH87">
        <v>3</v>
      </c>
      <c r="BI87">
        <v>0</v>
      </c>
      <c r="BJ87" t="s">
        <v>3</v>
      </c>
      <c r="BM87">
        <v>333</v>
      </c>
      <c r="BN87">
        <v>0</v>
      </c>
      <c r="BO87" t="s">
        <v>3</v>
      </c>
      <c r="BP87">
        <v>0</v>
      </c>
      <c r="BQ87">
        <v>0</v>
      </c>
      <c r="BR87">
        <v>0</v>
      </c>
      <c r="BS87">
        <v>1</v>
      </c>
      <c r="BT87">
        <v>1</v>
      </c>
      <c r="BU87">
        <v>1</v>
      </c>
      <c r="BV87">
        <v>1</v>
      </c>
      <c r="BW87">
        <v>1</v>
      </c>
      <c r="BX87">
        <v>1</v>
      </c>
      <c r="BY87" t="s">
        <v>3</v>
      </c>
      <c r="BZ87">
        <v>112</v>
      </c>
      <c r="CA87">
        <v>70</v>
      </c>
      <c r="CB87" t="s">
        <v>3</v>
      </c>
      <c r="CE87">
        <v>0</v>
      </c>
      <c r="CF87">
        <v>0</v>
      </c>
      <c r="CG87">
        <v>0</v>
      </c>
      <c r="CM87">
        <v>0</v>
      </c>
      <c r="CN87" t="s">
        <v>3</v>
      </c>
      <c r="CO87">
        <v>0</v>
      </c>
      <c r="CP87">
        <f t="shared" si="212"/>
        <v>40539.22</v>
      </c>
      <c r="CQ87">
        <f t="shared" si="225"/>
        <v>6756.5368000000008</v>
      </c>
      <c r="CR87">
        <f t="shared" si="226"/>
        <v>0</v>
      </c>
      <c r="CS87">
        <f t="shared" si="227"/>
        <v>0</v>
      </c>
      <c r="CT87">
        <f t="shared" si="228"/>
        <v>0</v>
      </c>
      <c r="CU87">
        <f t="shared" si="213"/>
        <v>0</v>
      </c>
      <c r="CV87">
        <f t="shared" si="229"/>
        <v>0</v>
      </c>
      <c r="CW87">
        <f t="shared" si="214"/>
        <v>0</v>
      </c>
      <c r="CX87">
        <f t="shared" si="215"/>
        <v>0</v>
      </c>
      <c r="CY87">
        <f>0</f>
        <v>0</v>
      </c>
      <c r="CZ87">
        <f>0</f>
        <v>0</v>
      </c>
      <c r="DC87" t="s">
        <v>3</v>
      </c>
      <c r="DD87" t="s">
        <v>3</v>
      </c>
      <c r="DE87" t="s">
        <v>3</v>
      </c>
      <c r="DF87" t="s">
        <v>3</v>
      </c>
      <c r="DG87" t="s">
        <v>3</v>
      </c>
      <c r="DH87" t="s">
        <v>3</v>
      </c>
      <c r="DI87" t="s">
        <v>3</v>
      </c>
      <c r="DJ87" t="s">
        <v>3</v>
      </c>
      <c r="DK87" t="s">
        <v>3</v>
      </c>
      <c r="DL87" t="s">
        <v>3</v>
      </c>
      <c r="DM87" t="s">
        <v>3</v>
      </c>
      <c r="DN87">
        <v>0</v>
      </c>
      <c r="DO87">
        <v>0</v>
      </c>
      <c r="DP87">
        <v>1</v>
      </c>
      <c r="DQ87">
        <v>1</v>
      </c>
      <c r="DU87">
        <v>1010</v>
      </c>
      <c r="DV87" t="s">
        <v>55</v>
      </c>
      <c r="DW87" t="s">
        <v>55</v>
      </c>
      <c r="DX87">
        <v>1</v>
      </c>
      <c r="DZ87" t="s">
        <v>3</v>
      </c>
      <c r="EA87" t="s">
        <v>3</v>
      </c>
      <c r="EB87" t="s">
        <v>3</v>
      </c>
      <c r="EC87" t="s">
        <v>3</v>
      </c>
      <c r="EE87">
        <v>0</v>
      </c>
      <c r="EF87">
        <v>0</v>
      </c>
      <c r="EG87" t="s">
        <v>3</v>
      </c>
      <c r="EH87">
        <v>0</v>
      </c>
      <c r="EI87" t="s">
        <v>3</v>
      </c>
      <c r="EJ87">
        <v>0</v>
      </c>
      <c r="EK87">
        <v>333</v>
      </c>
      <c r="EL87" t="s">
        <v>3</v>
      </c>
      <c r="EM87" t="s">
        <v>3</v>
      </c>
      <c r="EO87" t="s">
        <v>3</v>
      </c>
      <c r="EQ87">
        <v>0</v>
      </c>
      <c r="ER87">
        <v>683.86</v>
      </c>
      <c r="ES87">
        <v>683.86</v>
      </c>
      <c r="ET87">
        <v>0</v>
      </c>
      <c r="EU87">
        <v>0</v>
      </c>
      <c r="EV87">
        <v>0</v>
      </c>
      <c r="EW87">
        <v>0</v>
      </c>
      <c r="EX87">
        <v>0</v>
      </c>
      <c r="EZ87">
        <v>5</v>
      </c>
      <c r="FC87">
        <v>1</v>
      </c>
      <c r="FD87">
        <v>18</v>
      </c>
      <c r="FF87">
        <v>7948.85</v>
      </c>
      <c r="FQ87">
        <v>0</v>
      </c>
      <c r="FR87">
        <v>0</v>
      </c>
      <c r="FS87">
        <v>0</v>
      </c>
      <c r="FX87">
        <v>112</v>
      </c>
      <c r="FY87">
        <v>70</v>
      </c>
      <c r="GA87" t="s">
        <v>59</v>
      </c>
      <c r="GD87">
        <v>0</v>
      </c>
      <c r="GF87">
        <v>-1269339310</v>
      </c>
      <c r="GG87">
        <v>2</v>
      </c>
      <c r="GH87">
        <v>3</v>
      </c>
      <c r="GI87">
        <v>5</v>
      </c>
      <c r="GJ87">
        <v>0</v>
      </c>
      <c r="GK87">
        <f>ROUND(R87*(R12)/100,2)</f>
        <v>0</v>
      </c>
      <c r="GL87">
        <f t="shared" si="216"/>
        <v>0</v>
      </c>
      <c r="GM87">
        <f t="shared" si="217"/>
        <v>40539.22</v>
      </c>
      <c r="GN87">
        <f t="shared" si="218"/>
        <v>40539.22</v>
      </c>
      <c r="GO87">
        <f t="shared" si="219"/>
        <v>0</v>
      </c>
      <c r="GP87">
        <f t="shared" si="220"/>
        <v>0</v>
      </c>
      <c r="GR87">
        <v>1</v>
      </c>
      <c r="GS87">
        <v>1</v>
      </c>
      <c r="GT87">
        <v>0</v>
      </c>
      <c r="GU87" t="s">
        <v>3</v>
      </c>
      <c r="GV87">
        <f t="shared" si="221"/>
        <v>0</v>
      </c>
      <c r="GW87">
        <v>1</v>
      </c>
      <c r="GX87">
        <f t="shared" si="222"/>
        <v>0</v>
      </c>
      <c r="HA87">
        <v>0</v>
      </c>
      <c r="HB87">
        <v>0</v>
      </c>
      <c r="HC87">
        <f t="shared" si="223"/>
        <v>0</v>
      </c>
      <c r="HE87" t="s">
        <v>20</v>
      </c>
      <c r="HF87" t="s">
        <v>21</v>
      </c>
      <c r="HM87" t="s">
        <v>3</v>
      </c>
      <c r="HN87" t="s">
        <v>3</v>
      </c>
      <c r="HO87" t="s">
        <v>3</v>
      </c>
      <c r="HP87" t="s">
        <v>3</v>
      </c>
      <c r="HQ87" t="s">
        <v>3</v>
      </c>
      <c r="HS87">
        <v>0</v>
      </c>
      <c r="IK87">
        <v>0</v>
      </c>
    </row>
    <row r="88" spans="1:245" x14ac:dyDescent="0.2">
      <c r="A88">
        <v>18</v>
      </c>
      <c r="B88">
        <v>1</v>
      </c>
      <c r="C88">
        <v>104</v>
      </c>
      <c r="E88" t="s">
        <v>97</v>
      </c>
      <c r="F88" t="s">
        <v>16</v>
      </c>
      <c r="G88" t="s">
        <v>61</v>
      </c>
      <c r="H88" t="s">
        <v>55</v>
      </c>
      <c r="I88">
        <f>I85*J88</f>
        <v>14</v>
      </c>
      <c r="J88">
        <v>28</v>
      </c>
      <c r="K88">
        <v>28</v>
      </c>
      <c r="O88">
        <f t="shared" si="193"/>
        <v>27207.54</v>
      </c>
      <c r="P88">
        <f t="shared" si="194"/>
        <v>27207.54</v>
      </c>
      <c r="Q88">
        <f t="shared" si="195"/>
        <v>0</v>
      </c>
      <c r="R88">
        <f t="shared" si="196"/>
        <v>0</v>
      </c>
      <c r="S88">
        <f t="shared" si="197"/>
        <v>0</v>
      </c>
      <c r="T88">
        <f t="shared" si="198"/>
        <v>0</v>
      </c>
      <c r="U88">
        <f t="shared" si="199"/>
        <v>0</v>
      </c>
      <c r="V88">
        <f t="shared" si="200"/>
        <v>0</v>
      </c>
      <c r="W88">
        <f t="shared" si="201"/>
        <v>0</v>
      </c>
      <c r="X88">
        <f t="shared" si="202"/>
        <v>0</v>
      </c>
      <c r="Y88">
        <f t="shared" si="203"/>
        <v>0</v>
      </c>
      <c r="AA88">
        <v>64249956</v>
      </c>
      <c r="AB88">
        <f t="shared" si="204"/>
        <v>196.7</v>
      </c>
      <c r="AC88">
        <f t="shared" si="205"/>
        <v>196.7</v>
      </c>
      <c r="AD88">
        <f t="shared" si="224"/>
        <v>0</v>
      </c>
      <c r="AE88">
        <f t="shared" si="206"/>
        <v>0</v>
      </c>
      <c r="AF88">
        <f t="shared" si="207"/>
        <v>0</v>
      </c>
      <c r="AG88">
        <f t="shared" si="208"/>
        <v>0</v>
      </c>
      <c r="AH88">
        <f t="shared" si="209"/>
        <v>0</v>
      </c>
      <c r="AI88">
        <f t="shared" si="210"/>
        <v>0</v>
      </c>
      <c r="AJ88">
        <f t="shared" si="211"/>
        <v>0</v>
      </c>
      <c r="AK88">
        <v>196.70000000000002</v>
      </c>
      <c r="AL88">
        <v>196.70000000000002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1</v>
      </c>
      <c r="AW88">
        <v>1</v>
      </c>
      <c r="AZ88">
        <v>1</v>
      </c>
      <c r="BA88">
        <v>1</v>
      </c>
      <c r="BB88">
        <v>1</v>
      </c>
      <c r="BC88">
        <v>9.8800000000000008</v>
      </c>
      <c r="BD88" t="s">
        <v>3</v>
      </c>
      <c r="BE88" t="s">
        <v>3</v>
      </c>
      <c r="BF88" t="s">
        <v>3</v>
      </c>
      <c r="BG88" t="s">
        <v>3</v>
      </c>
      <c r="BH88">
        <v>3</v>
      </c>
      <c r="BI88">
        <v>0</v>
      </c>
      <c r="BJ88" t="s">
        <v>3</v>
      </c>
      <c r="BM88">
        <v>333</v>
      </c>
      <c r="BN88">
        <v>0</v>
      </c>
      <c r="BO88" t="s">
        <v>3</v>
      </c>
      <c r="BP88">
        <v>0</v>
      </c>
      <c r="BQ88">
        <v>0</v>
      </c>
      <c r="BR88">
        <v>0</v>
      </c>
      <c r="BS88">
        <v>1</v>
      </c>
      <c r="BT88">
        <v>1</v>
      </c>
      <c r="BU88">
        <v>1</v>
      </c>
      <c r="BV88">
        <v>1</v>
      </c>
      <c r="BW88">
        <v>1</v>
      </c>
      <c r="BX88">
        <v>1</v>
      </c>
      <c r="BY88" t="s">
        <v>3</v>
      </c>
      <c r="BZ88">
        <v>112</v>
      </c>
      <c r="CA88">
        <v>70</v>
      </c>
      <c r="CB88" t="s">
        <v>3</v>
      </c>
      <c r="CE88">
        <v>0</v>
      </c>
      <c r="CF88">
        <v>0</v>
      </c>
      <c r="CG88">
        <v>0</v>
      </c>
      <c r="CM88">
        <v>0</v>
      </c>
      <c r="CN88" t="s">
        <v>3</v>
      </c>
      <c r="CO88">
        <v>0</v>
      </c>
      <c r="CP88">
        <f t="shared" si="212"/>
        <v>27207.54</v>
      </c>
      <c r="CQ88">
        <f t="shared" si="225"/>
        <v>1943.396</v>
      </c>
      <c r="CR88">
        <f t="shared" si="226"/>
        <v>0</v>
      </c>
      <c r="CS88">
        <f t="shared" si="227"/>
        <v>0</v>
      </c>
      <c r="CT88">
        <f t="shared" si="228"/>
        <v>0</v>
      </c>
      <c r="CU88">
        <f t="shared" si="213"/>
        <v>0</v>
      </c>
      <c r="CV88">
        <f t="shared" si="229"/>
        <v>0</v>
      </c>
      <c r="CW88">
        <f t="shared" si="214"/>
        <v>0</v>
      </c>
      <c r="CX88">
        <f t="shared" si="215"/>
        <v>0</v>
      </c>
      <c r="CY88">
        <f>0</f>
        <v>0</v>
      </c>
      <c r="CZ88">
        <f>0</f>
        <v>0</v>
      </c>
      <c r="DC88" t="s">
        <v>3</v>
      </c>
      <c r="DD88" t="s">
        <v>3</v>
      </c>
      <c r="DE88" t="s">
        <v>3</v>
      </c>
      <c r="DF88" t="s">
        <v>3</v>
      </c>
      <c r="DG88" t="s">
        <v>3</v>
      </c>
      <c r="DH88" t="s">
        <v>3</v>
      </c>
      <c r="DI88" t="s">
        <v>3</v>
      </c>
      <c r="DJ88" t="s">
        <v>3</v>
      </c>
      <c r="DK88" t="s">
        <v>3</v>
      </c>
      <c r="DL88" t="s">
        <v>3</v>
      </c>
      <c r="DM88" t="s">
        <v>3</v>
      </c>
      <c r="DN88">
        <v>0</v>
      </c>
      <c r="DO88">
        <v>0</v>
      </c>
      <c r="DP88">
        <v>1</v>
      </c>
      <c r="DQ88">
        <v>1</v>
      </c>
      <c r="DU88">
        <v>1010</v>
      </c>
      <c r="DV88" t="s">
        <v>55</v>
      </c>
      <c r="DW88" t="s">
        <v>55</v>
      </c>
      <c r="DX88">
        <v>1</v>
      </c>
      <c r="DZ88" t="s">
        <v>3</v>
      </c>
      <c r="EA88" t="s">
        <v>3</v>
      </c>
      <c r="EB88" t="s">
        <v>3</v>
      </c>
      <c r="EC88" t="s">
        <v>3</v>
      </c>
      <c r="EE88">
        <v>0</v>
      </c>
      <c r="EF88">
        <v>0</v>
      </c>
      <c r="EG88" t="s">
        <v>3</v>
      </c>
      <c r="EH88">
        <v>0</v>
      </c>
      <c r="EI88" t="s">
        <v>3</v>
      </c>
      <c r="EJ88">
        <v>0</v>
      </c>
      <c r="EK88">
        <v>333</v>
      </c>
      <c r="EL88" t="s">
        <v>3</v>
      </c>
      <c r="EM88" t="s">
        <v>3</v>
      </c>
      <c r="EO88" t="s">
        <v>3</v>
      </c>
      <c r="EQ88">
        <v>0</v>
      </c>
      <c r="ER88">
        <v>196.70000000000002</v>
      </c>
      <c r="ES88">
        <v>196.70000000000002</v>
      </c>
      <c r="ET88">
        <v>0</v>
      </c>
      <c r="EU88">
        <v>0</v>
      </c>
      <c r="EV88">
        <v>0</v>
      </c>
      <c r="EW88">
        <v>0</v>
      </c>
      <c r="EX88">
        <v>0</v>
      </c>
      <c r="EZ88">
        <v>5</v>
      </c>
      <c r="FC88">
        <v>1</v>
      </c>
      <c r="FD88">
        <v>18</v>
      </c>
      <c r="FF88">
        <v>2286.2800000000002</v>
      </c>
      <c r="FQ88">
        <v>0</v>
      </c>
      <c r="FR88">
        <v>0</v>
      </c>
      <c r="FS88">
        <v>0</v>
      </c>
      <c r="FX88">
        <v>112</v>
      </c>
      <c r="FY88">
        <v>70</v>
      </c>
      <c r="GA88" t="s">
        <v>62</v>
      </c>
      <c r="GD88">
        <v>0</v>
      </c>
      <c r="GF88">
        <v>1154660637</v>
      </c>
      <c r="GG88">
        <v>2</v>
      </c>
      <c r="GH88">
        <v>3</v>
      </c>
      <c r="GI88">
        <v>5</v>
      </c>
      <c r="GJ88">
        <v>0</v>
      </c>
      <c r="GK88">
        <f>ROUND(R88*(R12)/100,2)</f>
        <v>0</v>
      </c>
      <c r="GL88">
        <f t="shared" si="216"/>
        <v>0</v>
      </c>
      <c r="GM88">
        <f t="shared" si="217"/>
        <v>27207.54</v>
      </c>
      <c r="GN88">
        <f t="shared" si="218"/>
        <v>27207.54</v>
      </c>
      <c r="GO88">
        <f t="shared" si="219"/>
        <v>0</v>
      </c>
      <c r="GP88">
        <f t="shared" si="220"/>
        <v>0</v>
      </c>
      <c r="GR88">
        <v>1</v>
      </c>
      <c r="GS88">
        <v>1</v>
      </c>
      <c r="GT88">
        <v>0</v>
      </c>
      <c r="GU88" t="s">
        <v>3</v>
      </c>
      <c r="GV88">
        <f t="shared" si="221"/>
        <v>0</v>
      </c>
      <c r="GW88">
        <v>1</v>
      </c>
      <c r="GX88">
        <f t="shared" si="222"/>
        <v>0</v>
      </c>
      <c r="HA88">
        <v>0</v>
      </c>
      <c r="HB88">
        <v>0</v>
      </c>
      <c r="HC88">
        <f t="shared" si="223"/>
        <v>0</v>
      </c>
      <c r="HE88" t="s">
        <v>20</v>
      </c>
      <c r="HF88" t="s">
        <v>21</v>
      </c>
      <c r="HM88" t="s">
        <v>3</v>
      </c>
      <c r="HN88" t="s">
        <v>3</v>
      </c>
      <c r="HO88" t="s">
        <v>3</v>
      </c>
      <c r="HP88" t="s">
        <v>3</v>
      </c>
      <c r="HQ88" t="s">
        <v>3</v>
      </c>
      <c r="HS88">
        <v>0</v>
      </c>
      <c r="IK88">
        <v>0</v>
      </c>
    </row>
    <row r="89" spans="1:245" x14ac:dyDescent="0.2">
      <c r="A89">
        <v>18</v>
      </c>
      <c r="B89">
        <v>1</v>
      </c>
      <c r="C89">
        <v>105</v>
      </c>
      <c r="E89" t="s">
        <v>98</v>
      </c>
      <c r="F89" t="s">
        <v>16</v>
      </c>
      <c r="G89" t="s">
        <v>64</v>
      </c>
      <c r="H89" t="s">
        <v>55</v>
      </c>
      <c r="I89">
        <f>I85*J89</f>
        <v>8</v>
      </c>
      <c r="J89">
        <v>16</v>
      </c>
      <c r="K89">
        <v>16</v>
      </c>
      <c r="O89">
        <f t="shared" si="193"/>
        <v>9404.18</v>
      </c>
      <c r="P89">
        <f t="shared" si="194"/>
        <v>9404.18</v>
      </c>
      <c r="Q89">
        <f t="shared" si="195"/>
        <v>0</v>
      </c>
      <c r="R89">
        <f t="shared" si="196"/>
        <v>0</v>
      </c>
      <c r="S89">
        <f t="shared" si="197"/>
        <v>0</v>
      </c>
      <c r="T89">
        <f t="shared" si="198"/>
        <v>0</v>
      </c>
      <c r="U89">
        <f t="shared" si="199"/>
        <v>0</v>
      </c>
      <c r="V89">
        <f t="shared" si="200"/>
        <v>0</v>
      </c>
      <c r="W89">
        <f t="shared" si="201"/>
        <v>0</v>
      </c>
      <c r="X89">
        <f t="shared" si="202"/>
        <v>0</v>
      </c>
      <c r="Y89">
        <f t="shared" si="203"/>
        <v>0</v>
      </c>
      <c r="AA89">
        <v>64249956</v>
      </c>
      <c r="AB89">
        <f t="shared" si="204"/>
        <v>118.98</v>
      </c>
      <c r="AC89">
        <f t="shared" si="205"/>
        <v>118.98</v>
      </c>
      <c r="AD89">
        <f t="shared" si="224"/>
        <v>0</v>
      </c>
      <c r="AE89">
        <f t="shared" si="206"/>
        <v>0</v>
      </c>
      <c r="AF89">
        <f t="shared" si="207"/>
        <v>0</v>
      </c>
      <c r="AG89">
        <f t="shared" si="208"/>
        <v>0</v>
      </c>
      <c r="AH89">
        <f t="shared" si="209"/>
        <v>0</v>
      </c>
      <c r="AI89">
        <f t="shared" si="210"/>
        <v>0</v>
      </c>
      <c r="AJ89">
        <f t="shared" si="211"/>
        <v>0</v>
      </c>
      <c r="AK89">
        <v>118.98</v>
      </c>
      <c r="AL89">
        <v>118.98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1</v>
      </c>
      <c r="AW89">
        <v>1</v>
      </c>
      <c r="AZ89">
        <v>1</v>
      </c>
      <c r="BA89">
        <v>1</v>
      </c>
      <c r="BB89">
        <v>1</v>
      </c>
      <c r="BC89">
        <v>9.8800000000000008</v>
      </c>
      <c r="BD89" t="s">
        <v>3</v>
      </c>
      <c r="BE89" t="s">
        <v>3</v>
      </c>
      <c r="BF89" t="s">
        <v>3</v>
      </c>
      <c r="BG89" t="s">
        <v>3</v>
      </c>
      <c r="BH89">
        <v>3</v>
      </c>
      <c r="BI89">
        <v>0</v>
      </c>
      <c r="BJ89" t="s">
        <v>3</v>
      </c>
      <c r="BM89">
        <v>333</v>
      </c>
      <c r="BN89">
        <v>0</v>
      </c>
      <c r="BO89" t="s">
        <v>3</v>
      </c>
      <c r="BP89">
        <v>0</v>
      </c>
      <c r="BQ89">
        <v>0</v>
      </c>
      <c r="BR89">
        <v>0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1</v>
      </c>
      <c r="BY89" t="s">
        <v>3</v>
      </c>
      <c r="BZ89">
        <v>112</v>
      </c>
      <c r="CA89">
        <v>70</v>
      </c>
      <c r="CB89" t="s">
        <v>3</v>
      </c>
      <c r="CE89">
        <v>0</v>
      </c>
      <c r="CF89">
        <v>0</v>
      </c>
      <c r="CG89">
        <v>0</v>
      </c>
      <c r="CM89">
        <v>0</v>
      </c>
      <c r="CN89" t="s">
        <v>3</v>
      </c>
      <c r="CO89">
        <v>0</v>
      </c>
      <c r="CP89">
        <f t="shared" si="212"/>
        <v>9404.18</v>
      </c>
      <c r="CQ89">
        <f t="shared" si="225"/>
        <v>1175.5224000000001</v>
      </c>
      <c r="CR89">
        <f t="shared" si="226"/>
        <v>0</v>
      </c>
      <c r="CS89">
        <f t="shared" si="227"/>
        <v>0</v>
      </c>
      <c r="CT89">
        <f t="shared" si="228"/>
        <v>0</v>
      </c>
      <c r="CU89">
        <f t="shared" si="213"/>
        <v>0</v>
      </c>
      <c r="CV89">
        <f t="shared" si="229"/>
        <v>0</v>
      </c>
      <c r="CW89">
        <f t="shared" si="214"/>
        <v>0</v>
      </c>
      <c r="CX89">
        <f t="shared" si="215"/>
        <v>0</v>
      </c>
      <c r="CY89">
        <f>0</f>
        <v>0</v>
      </c>
      <c r="CZ89">
        <f>0</f>
        <v>0</v>
      </c>
      <c r="DC89" t="s">
        <v>3</v>
      </c>
      <c r="DD89" t="s">
        <v>3</v>
      </c>
      <c r="DE89" t="s">
        <v>3</v>
      </c>
      <c r="DF89" t="s">
        <v>3</v>
      </c>
      <c r="DG89" t="s">
        <v>3</v>
      </c>
      <c r="DH89" t="s">
        <v>3</v>
      </c>
      <c r="DI89" t="s">
        <v>3</v>
      </c>
      <c r="DJ89" t="s">
        <v>3</v>
      </c>
      <c r="DK89" t="s">
        <v>3</v>
      </c>
      <c r="DL89" t="s">
        <v>3</v>
      </c>
      <c r="DM89" t="s">
        <v>3</v>
      </c>
      <c r="DN89">
        <v>0</v>
      </c>
      <c r="DO89">
        <v>0</v>
      </c>
      <c r="DP89">
        <v>1</v>
      </c>
      <c r="DQ89">
        <v>1</v>
      </c>
      <c r="DU89">
        <v>1010</v>
      </c>
      <c r="DV89" t="s">
        <v>55</v>
      </c>
      <c r="DW89" t="s">
        <v>55</v>
      </c>
      <c r="DX89">
        <v>1</v>
      </c>
      <c r="DZ89" t="s">
        <v>3</v>
      </c>
      <c r="EA89" t="s">
        <v>3</v>
      </c>
      <c r="EB89" t="s">
        <v>3</v>
      </c>
      <c r="EC89" t="s">
        <v>3</v>
      </c>
      <c r="EE89">
        <v>0</v>
      </c>
      <c r="EF89">
        <v>0</v>
      </c>
      <c r="EG89" t="s">
        <v>3</v>
      </c>
      <c r="EH89">
        <v>0</v>
      </c>
      <c r="EI89" t="s">
        <v>3</v>
      </c>
      <c r="EJ89">
        <v>0</v>
      </c>
      <c r="EK89">
        <v>333</v>
      </c>
      <c r="EL89" t="s">
        <v>3</v>
      </c>
      <c r="EM89" t="s">
        <v>3</v>
      </c>
      <c r="EO89" t="s">
        <v>3</v>
      </c>
      <c r="EQ89">
        <v>0</v>
      </c>
      <c r="ER89">
        <v>118.98</v>
      </c>
      <c r="ES89">
        <v>118.98</v>
      </c>
      <c r="ET89">
        <v>0</v>
      </c>
      <c r="EU89">
        <v>0</v>
      </c>
      <c r="EV89">
        <v>0</v>
      </c>
      <c r="EW89">
        <v>0</v>
      </c>
      <c r="EX89">
        <v>0</v>
      </c>
      <c r="EZ89">
        <v>5</v>
      </c>
      <c r="FC89">
        <v>1</v>
      </c>
      <c r="FD89">
        <v>18</v>
      </c>
      <c r="FF89">
        <v>1383.02</v>
      </c>
      <c r="FQ89">
        <v>0</v>
      </c>
      <c r="FR89">
        <v>0</v>
      </c>
      <c r="FS89">
        <v>0</v>
      </c>
      <c r="FX89">
        <v>112</v>
      </c>
      <c r="FY89">
        <v>70</v>
      </c>
      <c r="GA89" t="s">
        <v>65</v>
      </c>
      <c r="GD89">
        <v>0</v>
      </c>
      <c r="GF89">
        <v>158177034</v>
      </c>
      <c r="GG89">
        <v>2</v>
      </c>
      <c r="GH89">
        <v>3</v>
      </c>
      <c r="GI89">
        <v>5</v>
      </c>
      <c r="GJ89">
        <v>0</v>
      </c>
      <c r="GK89">
        <f>ROUND(R89*(R12)/100,2)</f>
        <v>0</v>
      </c>
      <c r="GL89">
        <f t="shared" si="216"/>
        <v>0</v>
      </c>
      <c r="GM89">
        <f t="shared" si="217"/>
        <v>9404.18</v>
      </c>
      <c r="GN89">
        <f t="shared" si="218"/>
        <v>9404.18</v>
      </c>
      <c r="GO89">
        <f t="shared" si="219"/>
        <v>0</v>
      </c>
      <c r="GP89">
        <f t="shared" si="220"/>
        <v>0</v>
      </c>
      <c r="GR89">
        <v>1</v>
      </c>
      <c r="GS89">
        <v>1</v>
      </c>
      <c r="GT89">
        <v>0</v>
      </c>
      <c r="GU89" t="s">
        <v>3</v>
      </c>
      <c r="GV89">
        <f t="shared" si="221"/>
        <v>0</v>
      </c>
      <c r="GW89">
        <v>1</v>
      </c>
      <c r="GX89">
        <f t="shared" si="222"/>
        <v>0</v>
      </c>
      <c r="HA89">
        <v>0</v>
      </c>
      <c r="HB89">
        <v>0</v>
      </c>
      <c r="HC89">
        <f t="shared" si="223"/>
        <v>0</v>
      </c>
      <c r="HE89" t="s">
        <v>20</v>
      </c>
      <c r="HF89" t="s">
        <v>21</v>
      </c>
      <c r="HM89" t="s">
        <v>3</v>
      </c>
      <c r="HN89" t="s">
        <v>3</v>
      </c>
      <c r="HO89" t="s">
        <v>3</v>
      </c>
      <c r="HP89" t="s">
        <v>3</v>
      </c>
      <c r="HQ89" t="s">
        <v>3</v>
      </c>
      <c r="HS89">
        <v>0</v>
      </c>
      <c r="IK89">
        <v>0</v>
      </c>
    </row>
    <row r="90" spans="1:245" x14ac:dyDescent="0.2">
      <c r="A90">
        <v>18</v>
      </c>
      <c r="B90">
        <v>1</v>
      </c>
      <c r="C90">
        <v>106</v>
      </c>
      <c r="E90" t="s">
        <v>99</v>
      </c>
      <c r="F90" t="s">
        <v>16</v>
      </c>
      <c r="G90" t="s">
        <v>67</v>
      </c>
      <c r="H90" t="s">
        <v>55</v>
      </c>
      <c r="I90">
        <f>I85*J90</f>
        <v>16</v>
      </c>
      <c r="J90">
        <v>32</v>
      </c>
      <c r="K90">
        <v>32</v>
      </c>
      <c r="O90">
        <f t="shared" si="193"/>
        <v>18051.16</v>
      </c>
      <c r="P90">
        <f t="shared" si="194"/>
        <v>18051.16</v>
      </c>
      <c r="Q90">
        <f t="shared" si="195"/>
        <v>0</v>
      </c>
      <c r="R90">
        <f t="shared" si="196"/>
        <v>0</v>
      </c>
      <c r="S90">
        <f t="shared" si="197"/>
        <v>0</v>
      </c>
      <c r="T90">
        <f t="shared" si="198"/>
        <v>0</v>
      </c>
      <c r="U90">
        <f t="shared" si="199"/>
        <v>0</v>
      </c>
      <c r="V90">
        <f t="shared" si="200"/>
        <v>0</v>
      </c>
      <c r="W90">
        <f t="shared" si="201"/>
        <v>0</v>
      </c>
      <c r="X90">
        <f t="shared" si="202"/>
        <v>0</v>
      </c>
      <c r="Y90">
        <f t="shared" si="203"/>
        <v>0</v>
      </c>
      <c r="AA90">
        <v>64249956</v>
      </c>
      <c r="AB90">
        <f t="shared" si="204"/>
        <v>114.19</v>
      </c>
      <c r="AC90">
        <f t="shared" si="205"/>
        <v>114.19</v>
      </c>
      <c r="AD90">
        <f t="shared" si="224"/>
        <v>0</v>
      </c>
      <c r="AE90">
        <f t="shared" si="206"/>
        <v>0</v>
      </c>
      <c r="AF90">
        <f t="shared" si="207"/>
        <v>0</v>
      </c>
      <c r="AG90">
        <f t="shared" si="208"/>
        <v>0</v>
      </c>
      <c r="AH90">
        <f t="shared" si="209"/>
        <v>0</v>
      </c>
      <c r="AI90">
        <f t="shared" si="210"/>
        <v>0</v>
      </c>
      <c r="AJ90">
        <f t="shared" si="211"/>
        <v>0</v>
      </c>
      <c r="AK90">
        <v>114.19</v>
      </c>
      <c r="AL90">
        <v>114.19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1</v>
      </c>
      <c r="AW90">
        <v>1</v>
      </c>
      <c r="AZ90">
        <v>1</v>
      </c>
      <c r="BA90">
        <v>1</v>
      </c>
      <c r="BB90">
        <v>1</v>
      </c>
      <c r="BC90">
        <v>9.8800000000000008</v>
      </c>
      <c r="BD90" t="s">
        <v>3</v>
      </c>
      <c r="BE90" t="s">
        <v>3</v>
      </c>
      <c r="BF90" t="s">
        <v>3</v>
      </c>
      <c r="BG90" t="s">
        <v>3</v>
      </c>
      <c r="BH90">
        <v>3</v>
      </c>
      <c r="BI90">
        <v>0</v>
      </c>
      <c r="BJ90" t="s">
        <v>3</v>
      </c>
      <c r="BM90">
        <v>333</v>
      </c>
      <c r="BN90">
        <v>0</v>
      </c>
      <c r="BO90" t="s">
        <v>3</v>
      </c>
      <c r="BP90">
        <v>0</v>
      </c>
      <c r="BQ90">
        <v>0</v>
      </c>
      <c r="BR90">
        <v>0</v>
      </c>
      <c r="BS90">
        <v>1</v>
      </c>
      <c r="BT90">
        <v>1</v>
      </c>
      <c r="BU90">
        <v>1</v>
      </c>
      <c r="BV90">
        <v>1</v>
      </c>
      <c r="BW90">
        <v>1</v>
      </c>
      <c r="BX90">
        <v>1</v>
      </c>
      <c r="BY90" t="s">
        <v>3</v>
      </c>
      <c r="BZ90">
        <v>112</v>
      </c>
      <c r="CA90">
        <v>70</v>
      </c>
      <c r="CB90" t="s">
        <v>3</v>
      </c>
      <c r="CE90">
        <v>0</v>
      </c>
      <c r="CF90">
        <v>0</v>
      </c>
      <c r="CG90">
        <v>0</v>
      </c>
      <c r="CM90">
        <v>0</v>
      </c>
      <c r="CN90" t="s">
        <v>3</v>
      </c>
      <c r="CO90">
        <v>0</v>
      </c>
      <c r="CP90">
        <f t="shared" si="212"/>
        <v>18051.16</v>
      </c>
      <c r="CQ90">
        <f t="shared" si="225"/>
        <v>1128.1972000000001</v>
      </c>
      <c r="CR90">
        <f t="shared" si="226"/>
        <v>0</v>
      </c>
      <c r="CS90">
        <f t="shared" si="227"/>
        <v>0</v>
      </c>
      <c r="CT90">
        <f t="shared" si="228"/>
        <v>0</v>
      </c>
      <c r="CU90">
        <f t="shared" si="213"/>
        <v>0</v>
      </c>
      <c r="CV90">
        <f t="shared" si="229"/>
        <v>0</v>
      </c>
      <c r="CW90">
        <f t="shared" si="214"/>
        <v>0</v>
      </c>
      <c r="CX90">
        <f t="shared" si="215"/>
        <v>0</v>
      </c>
      <c r="CY90">
        <f>0</f>
        <v>0</v>
      </c>
      <c r="CZ90">
        <f>0</f>
        <v>0</v>
      </c>
      <c r="DC90" t="s">
        <v>3</v>
      </c>
      <c r="DD90" t="s">
        <v>3</v>
      </c>
      <c r="DE90" t="s">
        <v>3</v>
      </c>
      <c r="DF90" t="s">
        <v>3</v>
      </c>
      <c r="DG90" t="s">
        <v>3</v>
      </c>
      <c r="DH90" t="s">
        <v>3</v>
      </c>
      <c r="DI90" t="s">
        <v>3</v>
      </c>
      <c r="DJ90" t="s">
        <v>3</v>
      </c>
      <c r="DK90" t="s">
        <v>3</v>
      </c>
      <c r="DL90" t="s">
        <v>3</v>
      </c>
      <c r="DM90" t="s">
        <v>3</v>
      </c>
      <c r="DN90">
        <v>0</v>
      </c>
      <c r="DO90">
        <v>0</v>
      </c>
      <c r="DP90">
        <v>1</v>
      </c>
      <c r="DQ90">
        <v>1</v>
      </c>
      <c r="DU90">
        <v>1010</v>
      </c>
      <c r="DV90" t="s">
        <v>55</v>
      </c>
      <c r="DW90" t="s">
        <v>55</v>
      </c>
      <c r="DX90">
        <v>1</v>
      </c>
      <c r="DZ90" t="s">
        <v>3</v>
      </c>
      <c r="EA90" t="s">
        <v>3</v>
      </c>
      <c r="EB90" t="s">
        <v>3</v>
      </c>
      <c r="EC90" t="s">
        <v>3</v>
      </c>
      <c r="EE90">
        <v>0</v>
      </c>
      <c r="EF90">
        <v>0</v>
      </c>
      <c r="EG90" t="s">
        <v>3</v>
      </c>
      <c r="EH90">
        <v>0</v>
      </c>
      <c r="EI90" t="s">
        <v>3</v>
      </c>
      <c r="EJ90">
        <v>0</v>
      </c>
      <c r="EK90">
        <v>333</v>
      </c>
      <c r="EL90" t="s">
        <v>3</v>
      </c>
      <c r="EM90" t="s">
        <v>3</v>
      </c>
      <c r="EO90" t="s">
        <v>3</v>
      </c>
      <c r="EQ90">
        <v>0</v>
      </c>
      <c r="ER90">
        <v>114.19</v>
      </c>
      <c r="ES90">
        <v>114.19</v>
      </c>
      <c r="ET90">
        <v>0</v>
      </c>
      <c r="EU90">
        <v>0</v>
      </c>
      <c r="EV90">
        <v>0</v>
      </c>
      <c r="EW90">
        <v>0</v>
      </c>
      <c r="EX90">
        <v>0</v>
      </c>
      <c r="EZ90">
        <v>5</v>
      </c>
      <c r="FC90">
        <v>1</v>
      </c>
      <c r="FD90">
        <v>18</v>
      </c>
      <c r="FF90">
        <v>1327.31</v>
      </c>
      <c r="FQ90">
        <v>0</v>
      </c>
      <c r="FR90">
        <v>0</v>
      </c>
      <c r="FS90">
        <v>0</v>
      </c>
      <c r="FX90">
        <v>112</v>
      </c>
      <c r="FY90">
        <v>70</v>
      </c>
      <c r="GA90" t="s">
        <v>68</v>
      </c>
      <c r="GD90">
        <v>0</v>
      </c>
      <c r="GF90">
        <v>-138536489</v>
      </c>
      <c r="GG90">
        <v>2</v>
      </c>
      <c r="GH90">
        <v>3</v>
      </c>
      <c r="GI90">
        <v>5</v>
      </c>
      <c r="GJ90">
        <v>0</v>
      </c>
      <c r="GK90">
        <f>ROUND(R90*(R12)/100,2)</f>
        <v>0</v>
      </c>
      <c r="GL90">
        <f t="shared" si="216"/>
        <v>0</v>
      </c>
      <c r="GM90">
        <f t="shared" si="217"/>
        <v>18051.16</v>
      </c>
      <c r="GN90">
        <f t="shared" si="218"/>
        <v>18051.16</v>
      </c>
      <c r="GO90">
        <f t="shared" si="219"/>
        <v>0</v>
      </c>
      <c r="GP90">
        <f t="shared" si="220"/>
        <v>0</v>
      </c>
      <c r="GR90">
        <v>1</v>
      </c>
      <c r="GS90">
        <v>1</v>
      </c>
      <c r="GT90">
        <v>0</v>
      </c>
      <c r="GU90" t="s">
        <v>3</v>
      </c>
      <c r="GV90">
        <f t="shared" si="221"/>
        <v>0</v>
      </c>
      <c r="GW90">
        <v>1</v>
      </c>
      <c r="GX90">
        <f t="shared" si="222"/>
        <v>0</v>
      </c>
      <c r="HA90">
        <v>0</v>
      </c>
      <c r="HB90">
        <v>0</v>
      </c>
      <c r="HC90">
        <f t="shared" si="223"/>
        <v>0</v>
      </c>
      <c r="HE90" t="s">
        <v>20</v>
      </c>
      <c r="HF90" t="s">
        <v>21</v>
      </c>
      <c r="HM90" t="s">
        <v>3</v>
      </c>
      <c r="HN90" t="s">
        <v>3</v>
      </c>
      <c r="HO90" t="s">
        <v>3</v>
      </c>
      <c r="HP90" t="s">
        <v>3</v>
      </c>
      <c r="HQ90" t="s">
        <v>3</v>
      </c>
      <c r="HS90">
        <v>0</v>
      </c>
      <c r="IK90">
        <v>0</v>
      </c>
    </row>
    <row r="91" spans="1:245" x14ac:dyDescent="0.2">
      <c r="A91">
        <v>17</v>
      </c>
      <c r="B91">
        <v>1</v>
      </c>
      <c r="C91">
        <f>ROW(SmtRes!A118)</f>
        <v>118</v>
      </c>
      <c r="D91">
        <f>ROW(EtalonRes!A75)</f>
        <v>75</v>
      </c>
      <c r="E91" t="s">
        <v>3</v>
      </c>
      <c r="F91" t="s">
        <v>69</v>
      </c>
      <c r="G91" t="s">
        <v>70</v>
      </c>
      <c r="H91" t="s">
        <v>51</v>
      </c>
      <c r="I91">
        <f>ROUND((6+6+14+8+16)/100,9)</f>
        <v>0.5</v>
      </c>
      <c r="J91">
        <v>0</v>
      </c>
      <c r="K91">
        <f>ROUND((6+6+14+8+16)/100,9)</f>
        <v>0.5</v>
      </c>
      <c r="O91">
        <f t="shared" si="193"/>
        <v>727.88</v>
      </c>
      <c r="P91">
        <f t="shared" si="194"/>
        <v>254.44</v>
      </c>
      <c r="Q91">
        <f t="shared" si="195"/>
        <v>18.79</v>
      </c>
      <c r="R91">
        <f t="shared" si="196"/>
        <v>0.7</v>
      </c>
      <c r="S91">
        <f t="shared" si="197"/>
        <v>454.65</v>
      </c>
      <c r="T91">
        <f t="shared" si="198"/>
        <v>0</v>
      </c>
      <c r="U91">
        <f t="shared" si="199"/>
        <v>35</v>
      </c>
      <c r="V91">
        <f t="shared" si="200"/>
        <v>0</v>
      </c>
      <c r="W91">
        <f t="shared" si="201"/>
        <v>0</v>
      </c>
      <c r="X91">
        <f t="shared" si="202"/>
        <v>0</v>
      </c>
      <c r="Y91">
        <f t="shared" si="203"/>
        <v>0</v>
      </c>
      <c r="AA91">
        <v>-1</v>
      </c>
      <c r="AB91">
        <f t="shared" si="204"/>
        <v>1455.75</v>
      </c>
      <c r="AC91">
        <f t="shared" si="205"/>
        <v>508.87</v>
      </c>
      <c r="AD91">
        <f t="shared" si="224"/>
        <v>37.58</v>
      </c>
      <c r="AE91">
        <f t="shared" si="206"/>
        <v>1.39</v>
      </c>
      <c r="AF91">
        <f t="shared" si="207"/>
        <v>909.3</v>
      </c>
      <c r="AG91">
        <f t="shared" si="208"/>
        <v>0</v>
      </c>
      <c r="AH91">
        <f t="shared" si="209"/>
        <v>70</v>
      </c>
      <c r="AI91">
        <f t="shared" si="210"/>
        <v>0</v>
      </c>
      <c r="AJ91">
        <f t="shared" si="211"/>
        <v>0</v>
      </c>
      <c r="AK91">
        <v>1455.75</v>
      </c>
      <c r="AL91">
        <v>508.87</v>
      </c>
      <c r="AM91">
        <v>37.58</v>
      </c>
      <c r="AN91">
        <v>1.39</v>
      </c>
      <c r="AO91">
        <v>909.3</v>
      </c>
      <c r="AP91">
        <v>0</v>
      </c>
      <c r="AQ91">
        <v>70</v>
      </c>
      <c r="AR91">
        <v>0</v>
      </c>
      <c r="AS91">
        <v>0</v>
      </c>
      <c r="AT91">
        <v>0</v>
      </c>
      <c r="AU91">
        <v>0</v>
      </c>
      <c r="AV91">
        <v>1</v>
      </c>
      <c r="AW91">
        <v>1</v>
      </c>
      <c r="AZ91">
        <v>1</v>
      </c>
      <c r="BA91">
        <v>1</v>
      </c>
      <c r="BB91">
        <v>1</v>
      </c>
      <c r="BC91">
        <v>1</v>
      </c>
      <c r="BD91" t="s">
        <v>3</v>
      </c>
      <c r="BE91" t="s">
        <v>3</v>
      </c>
      <c r="BF91" t="s">
        <v>3</v>
      </c>
      <c r="BG91" t="s">
        <v>3</v>
      </c>
      <c r="BH91">
        <v>0</v>
      </c>
      <c r="BI91">
        <v>0</v>
      </c>
      <c r="BJ91" t="s">
        <v>71</v>
      </c>
      <c r="BM91">
        <v>333</v>
      </c>
      <c r="BN91">
        <v>0</v>
      </c>
      <c r="BO91" t="s">
        <v>3</v>
      </c>
      <c r="BP91">
        <v>0</v>
      </c>
      <c r="BQ91">
        <v>0</v>
      </c>
      <c r="BR91">
        <v>0</v>
      </c>
      <c r="BS91">
        <v>1</v>
      </c>
      <c r="BT91">
        <v>1</v>
      </c>
      <c r="BU91">
        <v>1</v>
      </c>
      <c r="BV91">
        <v>1</v>
      </c>
      <c r="BW91">
        <v>1</v>
      </c>
      <c r="BX91">
        <v>1</v>
      </c>
      <c r="BY91" t="s">
        <v>3</v>
      </c>
      <c r="BZ91">
        <v>0</v>
      </c>
      <c r="CA91">
        <v>0</v>
      </c>
      <c r="CB91" t="s">
        <v>3</v>
      </c>
      <c r="CE91">
        <v>0</v>
      </c>
      <c r="CF91">
        <v>0</v>
      </c>
      <c r="CG91">
        <v>0</v>
      </c>
      <c r="CM91">
        <v>0</v>
      </c>
      <c r="CN91" t="s">
        <v>3</v>
      </c>
      <c r="CO91">
        <v>0</v>
      </c>
      <c r="CP91">
        <f t="shared" si="212"/>
        <v>727.88</v>
      </c>
      <c r="CQ91">
        <f t="shared" si="225"/>
        <v>508.87</v>
      </c>
      <c r="CR91">
        <f t="shared" si="226"/>
        <v>37.58</v>
      </c>
      <c r="CS91">
        <f t="shared" si="227"/>
        <v>1.39</v>
      </c>
      <c r="CT91">
        <f t="shared" si="228"/>
        <v>909.3</v>
      </c>
      <c r="CU91">
        <f t="shared" si="213"/>
        <v>0</v>
      </c>
      <c r="CV91">
        <f t="shared" si="229"/>
        <v>70</v>
      </c>
      <c r="CW91">
        <f t="shared" si="214"/>
        <v>0</v>
      </c>
      <c r="CX91">
        <f t="shared" si="215"/>
        <v>0</v>
      </c>
      <c r="CY91">
        <f>0</f>
        <v>0</v>
      </c>
      <c r="CZ91">
        <f>0</f>
        <v>0</v>
      </c>
      <c r="DC91" t="s">
        <v>3</v>
      </c>
      <c r="DD91" t="s">
        <v>3</v>
      </c>
      <c r="DE91" t="s">
        <v>3</v>
      </c>
      <c r="DF91" t="s">
        <v>3</v>
      </c>
      <c r="DG91" t="s">
        <v>3</v>
      </c>
      <c r="DH91" t="s">
        <v>3</v>
      </c>
      <c r="DI91" t="s">
        <v>3</v>
      </c>
      <c r="DJ91" t="s">
        <v>3</v>
      </c>
      <c r="DK91" t="s">
        <v>3</v>
      </c>
      <c r="DL91" t="s">
        <v>3</v>
      </c>
      <c r="DM91" t="s">
        <v>3</v>
      </c>
      <c r="DN91">
        <v>0</v>
      </c>
      <c r="DO91">
        <v>0</v>
      </c>
      <c r="DP91">
        <v>1</v>
      </c>
      <c r="DQ91">
        <v>1</v>
      </c>
      <c r="DU91">
        <v>1010</v>
      </c>
      <c r="DV91" t="s">
        <v>51</v>
      </c>
      <c r="DW91" t="s">
        <v>51</v>
      </c>
      <c r="DX91">
        <v>100</v>
      </c>
      <c r="DZ91" t="s">
        <v>3</v>
      </c>
      <c r="EA91" t="s">
        <v>3</v>
      </c>
      <c r="EB91" t="s">
        <v>3</v>
      </c>
      <c r="EC91" t="s">
        <v>3</v>
      </c>
      <c r="EE91">
        <v>0</v>
      </c>
      <c r="EF91">
        <v>0</v>
      </c>
      <c r="EG91" t="s">
        <v>3</v>
      </c>
      <c r="EH91">
        <v>0</v>
      </c>
      <c r="EI91" t="s">
        <v>3</v>
      </c>
      <c r="EJ91">
        <v>0</v>
      </c>
      <c r="EK91">
        <v>333</v>
      </c>
      <c r="EL91" t="s">
        <v>3</v>
      </c>
      <c r="EM91" t="s">
        <v>3</v>
      </c>
      <c r="EO91" t="s">
        <v>3</v>
      </c>
      <c r="EQ91">
        <v>1024</v>
      </c>
      <c r="ER91">
        <v>1455.75</v>
      </c>
      <c r="ES91">
        <v>508.87</v>
      </c>
      <c r="ET91">
        <v>37.58</v>
      </c>
      <c r="EU91">
        <v>1.39</v>
      </c>
      <c r="EV91">
        <v>909.3</v>
      </c>
      <c r="EW91">
        <v>70</v>
      </c>
      <c r="EX91">
        <v>0</v>
      </c>
      <c r="EY91">
        <v>0</v>
      </c>
      <c r="FQ91">
        <v>0</v>
      </c>
      <c r="FR91">
        <v>0</v>
      </c>
      <c r="FS91">
        <v>0</v>
      </c>
      <c r="FX91">
        <v>0</v>
      </c>
      <c r="FY91">
        <v>0</v>
      </c>
      <c r="GA91" t="s">
        <v>3</v>
      </c>
      <c r="GD91">
        <v>1</v>
      </c>
      <c r="GF91">
        <v>484898071</v>
      </c>
      <c r="GG91">
        <v>2</v>
      </c>
      <c r="GH91">
        <v>1</v>
      </c>
      <c r="GI91">
        <v>-2</v>
      </c>
      <c r="GJ91">
        <v>0</v>
      </c>
      <c r="GK91">
        <v>0</v>
      </c>
      <c r="GL91">
        <f t="shared" si="216"/>
        <v>0</v>
      </c>
      <c r="GM91">
        <f>ROUND(O91+X91+Y91,2)+GX91</f>
        <v>727.88</v>
      </c>
      <c r="GN91">
        <f t="shared" si="218"/>
        <v>727.88</v>
      </c>
      <c r="GO91">
        <f t="shared" si="219"/>
        <v>0</v>
      </c>
      <c r="GP91">
        <f t="shared" si="220"/>
        <v>0</v>
      </c>
      <c r="GR91">
        <v>0</v>
      </c>
      <c r="GS91">
        <v>0</v>
      </c>
      <c r="GT91">
        <v>0</v>
      </c>
      <c r="GU91" t="s">
        <v>3</v>
      </c>
      <c r="GV91">
        <f t="shared" si="221"/>
        <v>0</v>
      </c>
      <c r="GW91">
        <v>1</v>
      </c>
      <c r="GX91">
        <f t="shared" si="222"/>
        <v>0</v>
      </c>
      <c r="HA91">
        <v>0</v>
      </c>
      <c r="HB91">
        <v>0</v>
      </c>
      <c r="HC91">
        <f t="shared" si="223"/>
        <v>0</v>
      </c>
      <c r="HE91" t="s">
        <v>3</v>
      </c>
      <c r="HF91" t="s">
        <v>3</v>
      </c>
      <c r="HM91" t="s">
        <v>3</v>
      </c>
      <c r="HN91" t="s">
        <v>3</v>
      </c>
      <c r="HO91" t="s">
        <v>3</v>
      </c>
      <c r="HP91" t="s">
        <v>3</v>
      </c>
      <c r="HQ91" t="s">
        <v>3</v>
      </c>
      <c r="HS91">
        <v>0</v>
      </c>
      <c r="IK91">
        <v>0</v>
      </c>
    </row>
    <row r="92" spans="1:245" x14ac:dyDescent="0.2">
      <c r="A92">
        <v>18</v>
      </c>
      <c r="B92">
        <v>1</v>
      </c>
      <c r="C92">
        <v>114</v>
      </c>
      <c r="E92" t="s">
        <v>3</v>
      </c>
      <c r="F92" t="s">
        <v>16</v>
      </c>
      <c r="G92" t="s">
        <v>54</v>
      </c>
      <c r="H92" t="s">
        <v>55</v>
      </c>
      <c r="I92">
        <f>I91*J92</f>
        <v>6</v>
      </c>
      <c r="J92">
        <v>12</v>
      </c>
      <c r="K92">
        <v>12</v>
      </c>
      <c r="O92">
        <f t="shared" si="193"/>
        <v>86914.559999999998</v>
      </c>
      <c r="P92">
        <f t="shared" si="194"/>
        <v>86914.559999999998</v>
      </c>
      <c r="Q92">
        <f t="shared" si="195"/>
        <v>0</v>
      </c>
      <c r="R92">
        <f t="shared" si="196"/>
        <v>0</v>
      </c>
      <c r="S92">
        <f t="shared" si="197"/>
        <v>0</v>
      </c>
      <c r="T92">
        <f t="shared" si="198"/>
        <v>0</v>
      </c>
      <c r="U92">
        <f t="shared" si="199"/>
        <v>0</v>
      </c>
      <c r="V92">
        <f t="shared" si="200"/>
        <v>0</v>
      </c>
      <c r="W92">
        <f t="shared" si="201"/>
        <v>0</v>
      </c>
      <c r="X92">
        <f t="shared" si="202"/>
        <v>0</v>
      </c>
      <c r="Y92">
        <f t="shared" si="203"/>
        <v>0</v>
      </c>
      <c r="AA92">
        <v>-1</v>
      </c>
      <c r="AB92">
        <f t="shared" si="204"/>
        <v>1466.17</v>
      </c>
      <c r="AC92">
        <f t="shared" si="205"/>
        <v>1466.17</v>
      </c>
      <c r="AD92">
        <f t="shared" si="224"/>
        <v>0</v>
      </c>
      <c r="AE92">
        <f t="shared" si="206"/>
        <v>0</v>
      </c>
      <c r="AF92">
        <f t="shared" si="207"/>
        <v>0</v>
      </c>
      <c r="AG92">
        <f t="shared" si="208"/>
        <v>0</v>
      </c>
      <c r="AH92">
        <f t="shared" si="209"/>
        <v>0</v>
      </c>
      <c r="AI92">
        <f t="shared" si="210"/>
        <v>0</v>
      </c>
      <c r="AJ92">
        <f t="shared" si="211"/>
        <v>0</v>
      </c>
      <c r="AK92">
        <v>1466.17</v>
      </c>
      <c r="AL92">
        <v>1466.17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1</v>
      </c>
      <c r="AW92">
        <v>1</v>
      </c>
      <c r="AZ92">
        <v>1</v>
      </c>
      <c r="BA92">
        <v>1</v>
      </c>
      <c r="BB92">
        <v>1</v>
      </c>
      <c r="BC92">
        <v>9.8800000000000008</v>
      </c>
      <c r="BD92" t="s">
        <v>3</v>
      </c>
      <c r="BE92" t="s">
        <v>3</v>
      </c>
      <c r="BF92" t="s">
        <v>3</v>
      </c>
      <c r="BG92" t="s">
        <v>3</v>
      </c>
      <c r="BH92">
        <v>3</v>
      </c>
      <c r="BI92">
        <v>0</v>
      </c>
      <c r="BJ92" t="s">
        <v>3</v>
      </c>
      <c r="BM92">
        <v>333</v>
      </c>
      <c r="BN92">
        <v>0</v>
      </c>
      <c r="BO92" t="s">
        <v>3</v>
      </c>
      <c r="BP92">
        <v>0</v>
      </c>
      <c r="BQ92">
        <v>0</v>
      </c>
      <c r="BR92">
        <v>0</v>
      </c>
      <c r="BS92">
        <v>1</v>
      </c>
      <c r="BT92">
        <v>1</v>
      </c>
      <c r="BU92">
        <v>1</v>
      </c>
      <c r="BV92">
        <v>1</v>
      </c>
      <c r="BW92">
        <v>1</v>
      </c>
      <c r="BX92">
        <v>1</v>
      </c>
      <c r="BY92" t="s">
        <v>3</v>
      </c>
      <c r="BZ92">
        <v>112</v>
      </c>
      <c r="CA92">
        <v>70</v>
      </c>
      <c r="CB92" t="s">
        <v>3</v>
      </c>
      <c r="CE92">
        <v>0</v>
      </c>
      <c r="CF92">
        <v>0</v>
      </c>
      <c r="CG92">
        <v>0</v>
      </c>
      <c r="CM92">
        <v>0</v>
      </c>
      <c r="CN92" t="s">
        <v>3</v>
      </c>
      <c r="CO92">
        <v>0</v>
      </c>
      <c r="CP92">
        <f t="shared" si="212"/>
        <v>86914.559999999998</v>
      </c>
      <c r="CQ92">
        <f t="shared" si="225"/>
        <v>14485.759600000001</v>
      </c>
      <c r="CR92">
        <f t="shared" si="226"/>
        <v>0</v>
      </c>
      <c r="CS92">
        <f t="shared" si="227"/>
        <v>0</v>
      </c>
      <c r="CT92">
        <f t="shared" si="228"/>
        <v>0</v>
      </c>
      <c r="CU92">
        <f t="shared" si="213"/>
        <v>0</v>
      </c>
      <c r="CV92">
        <f t="shared" si="229"/>
        <v>0</v>
      </c>
      <c r="CW92">
        <f t="shared" si="214"/>
        <v>0</v>
      </c>
      <c r="CX92">
        <f t="shared" si="215"/>
        <v>0</v>
      </c>
      <c r="CY92">
        <f>0</f>
        <v>0</v>
      </c>
      <c r="CZ92">
        <f>0</f>
        <v>0</v>
      </c>
      <c r="DC92" t="s">
        <v>3</v>
      </c>
      <c r="DD92" t="s">
        <v>3</v>
      </c>
      <c r="DE92" t="s">
        <v>3</v>
      </c>
      <c r="DF92" t="s">
        <v>3</v>
      </c>
      <c r="DG92" t="s">
        <v>3</v>
      </c>
      <c r="DH92" t="s">
        <v>3</v>
      </c>
      <c r="DI92" t="s">
        <v>3</v>
      </c>
      <c r="DJ92" t="s">
        <v>3</v>
      </c>
      <c r="DK92" t="s">
        <v>3</v>
      </c>
      <c r="DL92" t="s">
        <v>3</v>
      </c>
      <c r="DM92" t="s">
        <v>3</v>
      </c>
      <c r="DN92">
        <v>0</v>
      </c>
      <c r="DO92">
        <v>0</v>
      </c>
      <c r="DP92">
        <v>1</v>
      </c>
      <c r="DQ92">
        <v>1</v>
      </c>
      <c r="DU92">
        <v>1010</v>
      </c>
      <c r="DV92" t="s">
        <v>55</v>
      </c>
      <c r="DW92" t="s">
        <v>55</v>
      </c>
      <c r="DX92">
        <v>1</v>
      </c>
      <c r="DZ92" t="s">
        <v>3</v>
      </c>
      <c r="EA92" t="s">
        <v>3</v>
      </c>
      <c r="EB92" t="s">
        <v>3</v>
      </c>
      <c r="EC92" t="s">
        <v>3</v>
      </c>
      <c r="EE92">
        <v>0</v>
      </c>
      <c r="EF92">
        <v>0</v>
      </c>
      <c r="EG92" t="s">
        <v>3</v>
      </c>
      <c r="EH92">
        <v>0</v>
      </c>
      <c r="EI92" t="s">
        <v>3</v>
      </c>
      <c r="EJ92">
        <v>0</v>
      </c>
      <c r="EK92">
        <v>333</v>
      </c>
      <c r="EL92" t="s">
        <v>3</v>
      </c>
      <c r="EM92" t="s">
        <v>3</v>
      </c>
      <c r="EO92" t="s">
        <v>3</v>
      </c>
      <c r="EQ92">
        <v>1024</v>
      </c>
      <c r="ER92">
        <v>1466.17</v>
      </c>
      <c r="ES92">
        <v>1466.17</v>
      </c>
      <c r="ET92">
        <v>0</v>
      </c>
      <c r="EU92">
        <v>0</v>
      </c>
      <c r="EV92">
        <v>0</v>
      </c>
      <c r="EW92">
        <v>0</v>
      </c>
      <c r="EX92">
        <v>0</v>
      </c>
      <c r="EZ92">
        <v>5</v>
      </c>
      <c r="FC92">
        <v>1</v>
      </c>
      <c r="FD92">
        <v>18</v>
      </c>
      <c r="FF92">
        <v>17042.09</v>
      </c>
      <c r="FQ92">
        <v>0</v>
      </c>
      <c r="FR92">
        <v>0</v>
      </c>
      <c r="FS92">
        <v>0</v>
      </c>
      <c r="FX92">
        <v>112</v>
      </c>
      <c r="FY92">
        <v>70</v>
      </c>
      <c r="GA92" t="s">
        <v>56</v>
      </c>
      <c r="GD92">
        <v>0</v>
      </c>
      <c r="GF92">
        <v>277238542</v>
      </c>
      <c r="GG92">
        <v>2</v>
      </c>
      <c r="GH92">
        <v>3</v>
      </c>
      <c r="GI92">
        <v>5</v>
      </c>
      <c r="GJ92">
        <v>0</v>
      </c>
      <c r="GK92">
        <f>ROUND(R92*(R12)/100,2)</f>
        <v>0</v>
      </c>
      <c r="GL92">
        <f t="shared" si="216"/>
        <v>0</v>
      </c>
      <c r="GM92">
        <f>ROUND(O92+X92+Y92+GK92,2)+GX92</f>
        <v>86914.559999999998</v>
      </c>
      <c r="GN92">
        <f t="shared" si="218"/>
        <v>86914.559999999998</v>
      </c>
      <c r="GO92">
        <f t="shared" si="219"/>
        <v>0</v>
      </c>
      <c r="GP92">
        <f t="shared" si="220"/>
        <v>0</v>
      </c>
      <c r="GR92">
        <v>1</v>
      </c>
      <c r="GS92">
        <v>1</v>
      </c>
      <c r="GT92">
        <v>0</v>
      </c>
      <c r="GU92" t="s">
        <v>3</v>
      </c>
      <c r="GV92">
        <f t="shared" si="221"/>
        <v>0</v>
      </c>
      <c r="GW92">
        <v>1</v>
      </c>
      <c r="GX92">
        <f t="shared" si="222"/>
        <v>0</v>
      </c>
      <c r="HA92">
        <v>0</v>
      </c>
      <c r="HB92">
        <v>0</v>
      </c>
      <c r="HC92">
        <f t="shared" si="223"/>
        <v>0</v>
      </c>
      <c r="HE92" t="s">
        <v>20</v>
      </c>
      <c r="HF92" t="s">
        <v>21</v>
      </c>
      <c r="HM92" t="s">
        <v>3</v>
      </c>
      <c r="HN92" t="s">
        <v>3</v>
      </c>
      <c r="HO92" t="s">
        <v>3</v>
      </c>
      <c r="HP92" t="s">
        <v>3</v>
      </c>
      <c r="HQ92" t="s">
        <v>3</v>
      </c>
      <c r="HS92">
        <v>0</v>
      </c>
      <c r="IK92">
        <v>0</v>
      </c>
    </row>
    <row r="93" spans="1:245" x14ac:dyDescent="0.2">
      <c r="A93">
        <v>18</v>
      </c>
      <c r="B93">
        <v>1</v>
      </c>
      <c r="C93">
        <v>115</v>
      </c>
      <c r="E93" t="s">
        <v>3</v>
      </c>
      <c r="F93" t="s">
        <v>16</v>
      </c>
      <c r="G93" t="s">
        <v>58</v>
      </c>
      <c r="H93" t="s">
        <v>55</v>
      </c>
      <c r="I93">
        <f>I91*J93</f>
        <v>6</v>
      </c>
      <c r="J93">
        <v>12</v>
      </c>
      <c r="K93">
        <v>12</v>
      </c>
      <c r="O93">
        <f t="shared" si="193"/>
        <v>40539.22</v>
      </c>
      <c r="P93">
        <f t="shared" si="194"/>
        <v>40539.22</v>
      </c>
      <c r="Q93">
        <f t="shared" si="195"/>
        <v>0</v>
      </c>
      <c r="R93">
        <f t="shared" si="196"/>
        <v>0</v>
      </c>
      <c r="S93">
        <f t="shared" si="197"/>
        <v>0</v>
      </c>
      <c r="T93">
        <f t="shared" si="198"/>
        <v>0</v>
      </c>
      <c r="U93">
        <f t="shared" si="199"/>
        <v>0</v>
      </c>
      <c r="V93">
        <f t="shared" si="200"/>
        <v>0</v>
      </c>
      <c r="W93">
        <f t="shared" si="201"/>
        <v>0</v>
      </c>
      <c r="X93">
        <f t="shared" si="202"/>
        <v>0</v>
      </c>
      <c r="Y93">
        <f t="shared" si="203"/>
        <v>0</v>
      </c>
      <c r="AA93">
        <v>-1</v>
      </c>
      <c r="AB93">
        <f t="shared" si="204"/>
        <v>683.86</v>
      </c>
      <c r="AC93">
        <f t="shared" si="205"/>
        <v>683.86</v>
      </c>
      <c r="AD93">
        <f t="shared" si="224"/>
        <v>0</v>
      </c>
      <c r="AE93">
        <f t="shared" si="206"/>
        <v>0</v>
      </c>
      <c r="AF93">
        <f t="shared" si="207"/>
        <v>0</v>
      </c>
      <c r="AG93">
        <f t="shared" si="208"/>
        <v>0</v>
      </c>
      <c r="AH93">
        <f t="shared" si="209"/>
        <v>0</v>
      </c>
      <c r="AI93">
        <f t="shared" si="210"/>
        <v>0</v>
      </c>
      <c r="AJ93">
        <f t="shared" si="211"/>
        <v>0</v>
      </c>
      <c r="AK93">
        <v>683.86</v>
      </c>
      <c r="AL93">
        <v>683.86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1</v>
      </c>
      <c r="AW93">
        <v>1</v>
      </c>
      <c r="AZ93">
        <v>1</v>
      </c>
      <c r="BA93">
        <v>1</v>
      </c>
      <c r="BB93">
        <v>1</v>
      </c>
      <c r="BC93">
        <v>9.8800000000000008</v>
      </c>
      <c r="BD93" t="s">
        <v>3</v>
      </c>
      <c r="BE93" t="s">
        <v>3</v>
      </c>
      <c r="BF93" t="s">
        <v>3</v>
      </c>
      <c r="BG93" t="s">
        <v>3</v>
      </c>
      <c r="BH93">
        <v>3</v>
      </c>
      <c r="BI93">
        <v>0</v>
      </c>
      <c r="BJ93" t="s">
        <v>3</v>
      </c>
      <c r="BM93">
        <v>333</v>
      </c>
      <c r="BN93">
        <v>0</v>
      </c>
      <c r="BO93" t="s">
        <v>3</v>
      </c>
      <c r="BP93">
        <v>0</v>
      </c>
      <c r="BQ93">
        <v>0</v>
      </c>
      <c r="BR93">
        <v>0</v>
      </c>
      <c r="BS93">
        <v>1</v>
      </c>
      <c r="BT93">
        <v>1</v>
      </c>
      <c r="BU93">
        <v>1</v>
      </c>
      <c r="BV93">
        <v>1</v>
      </c>
      <c r="BW93">
        <v>1</v>
      </c>
      <c r="BX93">
        <v>1</v>
      </c>
      <c r="BY93" t="s">
        <v>3</v>
      </c>
      <c r="BZ93">
        <v>112</v>
      </c>
      <c r="CA93">
        <v>70</v>
      </c>
      <c r="CB93" t="s">
        <v>3</v>
      </c>
      <c r="CE93">
        <v>0</v>
      </c>
      <c r="CF93">
        <v>0</v>
      </c>
      <c r="CG93">
        <v>0</v>
      </c>
      <c r="CM93">
        <v>0</v>
      </c>
      <c r="CN93" t="s">
        <v>3</v>
      </c>
      <c r="CO93">
        <v>0</v>
      </c>
      <c r="CP93">
        <f t="shared" si="212"/>
        <v>40539.22</v>
      </c>
      <c r="CQ93">
        <f t="shared" si="225"/>
        <v>6756.5368000000008</v>
      </c>
      <c r="CR93">
        <f t="shared" si="226"/>
        <v>0</v>
      </c>
      <c r="CS93">
        <f t="shared" si="227"/>
        <v>0</v>
      </c>
      <c r="CT93">
        <f t="shared" si="228"/>
        <v>0</v>
      </c>
      <c r="CU93">
        <f t="shared" si="213"/>
        <v>0</v>
      </c>
      <c r="CV93">
        <f t="shared" si="229"/>
        <v>0</v>
      </c>
      <c r="CW93">
        <f t="shared" si="214"/>
        <v>0</v>
      </c>
      <c r="CX93">
        <f t="shared" si="215"/>
        <v>0</v>
      </c>
      <c r="CY93">
        <f>0</f>
        <v>0</v>
      </c>
      <c r="CZ93">
        <f>0</f>
        <v>0</v>
      </c>
      <c r="DC93" t="s">
        <v>3</v>
      </c>
      <c r="DD93" t="s">
        <v>3</v>
      </c>
      <c r="DE93" t="s">
        <v>3</v>
      </c>
      <c r="DF93" t="s">
        <v>3</v>
      </c>
      <c r="DG93" t="s">
        <v>3</v>
      </c>
      <c r="DH93" t="s">
        <v>3</v>
      </c>
      <c r="DI93" t="s">
        <v>3</v>
      </c>
      <c r="DJ93" t="s">
        <v>3</v>
      </c>
      <c r="DK93" t="s">
        <v>3</v>
      </c>
      <c r="DL93" t="s">
        <v>3</v>
      </c>
      <c r="DM93" t="s">
        <v>3</v>
      </c>
      <c r="DN93">
        <v>0</v>
      </c>
      <c r="DO93">
        <v>0</v>
      </c>
      <c r="DP93">
        <v>1</v>
      </c>
      <c r="DQ93">
        <v>1</v>
      </c>
      <c r="DU93">
        <v>1010</v>
      </c>
      <c r="DV93" t="s">
        <v>55</v>
      </c>
      <c r="DW93" t="s">
        <v>55</v>
      </c>
      <c r="DX93">
        <v>1</v>
      </c>
      <c r="DZ93" t="s">
        <v>3</v>
      </c>
      <c r="EA93" t="s">
        <v>3</v>
      </c>
      <c r="EB93" t="s">
        <v>3</v>
      </c>
      <c r="EC93" t="s">
        <v>3</v>
      </c>
      <c r="EE93">
        <v>0</v>
      </c>
      <c r="EF93">
        <v>0</v>
      </c>
      <c r="EG93" t="s">
        <v>3</v>
      </c>
      <c r="EH93">
        <v>0</v>
      </c>
      <c r="EI93" t="s">
        <v>3</v>
      </c>
      <c r="EJ93">
        <v>0</v>
      </c>
      <c r="EK93">
        <v>333</v>
      </c>
      <c r="EL93" t="s">
        <v>3</v>
      </c>
      <c r="EM93" t="s">
        <v>3</v>
      </c>
      <c r="EO93" t="s">
        <v>3</v>
      </c>
      <c r="EQ93">
        <v>1024</v>
      </c>
      <c r="ER93">
        <v>683.86</v>
      </c>
      <c r="ES93">
        <v>683.86</v>
      </c>
      <c r="ET93">
        <v>0</v>
      </c>
      <c r="EU93">
        <v>0</v>
      </c>
      <c r="EV93">
        <v>0</v>
      </c>
      <c r="EW93">
        <v>0</v>
      </c>
      <c r="EX93">
        <v>0</v>
      </c>
      <c r="EZ93">
        <v>5</v>
      </c>
      <c r="FC93">
        <v>1</v>
      </c>
      <c r="FD93">
        <v>18</v>
      </c>
      <c r="FF93">
        <v>7948.85</v>
      </c>
      <c r="FQ93">
        <v>0</v>
      </c>
      <c r="FR93">
        <v>0</v>
      </c>
      <c r="FS93">
        <v>0</v>
      </c>
      <c r="FX93">
        <v>112</v>
      </c>
      <c r="FY93">
        <v>70</v>
      </c>
      <c r="GA93" t="s">
        <v>59</v>
      </c>
      <c r="GD93">
        <v>0</v>
      </c>
      <c r="GF93">
        <v>-1269339310</v>
      </c>
      <c r="GG93">
        <v>2</v>
      </c>
      <c r="GH93">
        <v>3</v>
      </c>
      <c r="GI93">
        <v>5</v>
      </c>
      <c r="GJ93">
        <v>0</v>
      </c>
      <c r="GK93">
        <f>ROUND(R93*(R12)/100,2)</f>
        <v>0</v>
      </c>
      <c r="GL93">
        <f t="shared" si="216"/>
        <v>0</v>
      </c>
      <c r="GM93">
        <f>ROUND(O93+X93+Y93+GK93,2)+GX93</f>
        <v>40539.22</v>
      </c>
      <c r="GN93">
        <f t="shared" si="218"/>
        <v>40539.22</v>
      </c>
      <c r="GO93">
        <f t="shared" si="219"/>
        <v>0</v>
      </c>
      <c r="GP93">
        <f t="shared" si="220"/>
        <v>0</v>
      </c>
      <c r="GR93">
        <v>1</v>
      </c>
      <c r="GS93">
        <v>1</v>
      </c>
      <c r="GT93">
        <v>0</v>
      </c>
      <c r="GU93" t="s">
        <v>3</v>
      </c>
      <c r="GV93">
        <f t="shared" si="221"/>
        <v>0</v>
      </c>
      <c r="GW93">
        <v>1</v>
      </c>
      <c r="GX93">
        <f t="shared" si="222"/>
        <v>0</v>
      </c>
      <c r="HA93">
        <v>0</v>
      </c>
      <c r="HB93">
        <v>0</v>
      </c>
      <c r="HC93">
        <f t="shared" si="223"/>
        <v>0</v>
      </c>
      <c r="HE93" t="s">
        <v>20</v>
      </c>
      <c r="HF93" t="s">
        <v>21</v>
      </c>
      <c r="HM93" t="s">
        <v>3</v>
      </c>
      <c r="HN93" t="s">
        <v>3</v>
      </c>
      <c r="HO93" t="s">
        <v>3</v>
      </c>
      <c r="HP93" t="s">
        <v>3</v>
      </c>
      <c r="HQ93" t="s">
        <v>3</v>
      </c>
      <c r="HS93">
        <v>0</v>
      </c>
      <c r="IK93">
        <v>0</v>
      </c>
    </row>
    <row r="94" spans="1:245" x14ac:dyDescent="0.2">
      <c r="A94">
        <v>18</v>
      </c>
      <c r="B94">
        <v>1</v>
      </c>
      <c r="C94">
        <v>116</v>
      </c>
      <c r="E94" t="s">
        <v>3</v>
      </c>
      <c r="F94" t="s">
        <v>16</v>
      </c>
      <c r="G94" t="s">
        <v>61</v>
      </c>
      <c r="H94" t="s">
        <v>55</v>
      </c>
      <c r="I94">
        <f>I91*J94</f>
        <v>14</v>
      </c>
      <c r="J94">
        <v>28</v>
      </c>
      <c r="K94">
        <v>28</v>
      </c>
      <c r="O94">
        <f t="shared" si="193"/>
        <v>27207.54</v>
      </c>
      <c r="P94">
        <f t="shared" si="194"/>
        <v>27207.54</v>
      </c>
      <c r="Q94">
        <f t="shared" si="195"/>
        <v>0</v>
      </c>
      <c r="R94">
        <f t="shared" si="196"/>
        <v>0</v>
      </c>
      <c r="S94">
        <f t="shared" si="197"/>
        <v>0</v>
      </c>
      <c r="T94">
        <f t="shared" si="198"/>
        <v>0</v>
      </c>
      <c r="U94">
        <f t="shared" si="199"/>
        <v>0</v>
      </c>
      <c r="V94">
        <f t="shared" si="200"/>
        <v>0</v>
      </c>
      <c r="W94">
        <f t="shared" si="201"/>
        <v>0</v>
      </c>
      <c r="X94">
        <f t="shared" si="202"/>
        <v>0</v>
      </c>
      <c r="Y94">
        <f t="shared" si="203"/>
        <v>0</v>
      </c>
      <c r="AA94">
        <v>-1</v>
      </c>
      <c r="AB94">
        <f t="shared" si="204"/>
        <v>196.7</v>
      </c>
      <c r="AC94">
        <f t="shared" si="205"/>
        <v>196.7</v>
      </c>
      <c r="AD94">
        <f t="shared" si="224"/>
        <v>0</v>
      </c>
      <c r="AE94">
        <f t="shared" si="206"/>
        <v>0</v>
      </c>
      <c r="AF94">
        <f t="shared" si="207"/>
        <v>0</v>
      </c>
      <c r="AG94">
        <f t="shared" si="208"/>
        <v>0</v>
      </c>
      <c r="AH94">
        <f t="shared" si="209"/>
        <v>0</v>
      </c>
      <c r="AI94">
        <f t="shared" si="210"/>
        <v>0</v>
      </c>
      <c r="AJ94">
        <f t="shared" si="211"/>
        <v>0</v>
      </c>
      <c r="AK94">
        <v>196.70000000000002</v>
      </c>
      <c r="AL94">
        <v>196.70000000000002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1</v>
      </c>
      <c r="AW94">
        <v>1</v>
      </c>
      <c r="AZ94">
        <v>1</v>
      </c>
      <c r="BA94">
        <v>1</v>
      </c>
      <c r="BB94">
        <v>1</v>
      </c>
      <c r="BC94">
        <v>9.8800000000000008</v>
      </c>
      <c r="BD94" t="s">
        <v>3</v>
      </c>
      <c r="BE94" t="s">
        <v>3</v>
      </c>
      <c r="BF94" t="s">
        <v>3</v>
      </c>
      <c r="BG94" t="s">
        <v>3</v>
      </c>
      <c r="BH94">
        <v>3</v>
      </c>
      <c r="BI94">
        <v>0</v>
      </c>
      <c r="BJ94" t="s">
        <v>3</v>
      </c>
      <c r="BM94">
        <v>333</v>
      </c>
      <c r="BN94">
        <v>0</v>
      </c>
      <c r="BO94" t="s">
        <v>3</v>
      </c>
      <c r="BP94">
        <v>0</v>
      </c>
      <c r="BQ94">
        <v>0</v>
      </c>
      <c r="BR94">
        <v>0</v>
      </c>
      <c r="BS94">
        <v>1</v>
      </c>
      <c r="BT94">
        <v>1</v>
      </c>
      <c r="BU94">
        <v>1</v>
      </c>
      <c r="BV94">
        <v>1</v>
      </c>
      <c r="BW94">
        <v>1</v>
      </c>
      <c r="BX94">
        <v>1</v>
      </c>
      <c r="BY94" t="s">
        <v>3</v>
      </c>
      <c r="BZ94">
        <v>112</v>
      </c>
      <c r="CA94">
        <v>70</v>
      </c>
      <c r="CB94" t="s">
        <v>3</v>
      </c>
      <c r="CE94">
        <v>0</v>
      </c>
      <c r="CF94">
        <v>0</v>
      </c>
      <c r="CG94">
        <v>0</v>
      </c>
      <c r="CM94">
        <v>0</v>
      </c>
      <c r="CN94" t="s">
        <v>3</v>
      </c>
      <c r="CO94">
        <v>0</v>
      </c>
      <c r="CP94">
        <f t="shared" si="212"/>
        <v>27207.54</v>
      </c>
      <c r="CQ94">
        <f t="shared" si="225"/>
        <v>1943.396</v>
      </c>
      <c r="CR94">
        <f t="shared" si="226"/>
        <v>0</v>
      </c>
      <c r="CS94">
        <f t="shared" si="227"/>
        <v>0</v>
      </c>
      <c r="CT94">
        <f t="shared" si="228"/>
        <v>0</v>
      </c>
      <c r="CU94">
        <f t="shared" si="213"/>
        <v>0</v>
      </c>
      <c r="CV94">
        <f t="shared" si="229"/>
        <v>0</v>
      </c>
      <c r="CW94">
        <f t="shared" si="214"/>
        <v>0</v>
      </c>
      <c r="CX94">
        <f t="shared" si="215"/>
        <v>0</v>
      </c>
      <c r="CY94">
        <f>0</f>
        <v>0</v>
      </c>
      <c r="CZ94">
        <f>0</f>
        <v>0</v>
      </c>
      <c r="DC94" t="s">
        <v>3</v>
      </c>
      <c r="DD94" t="s">
        <v>3</v>
      </c>
      <c r="DE94" t="s">
        <v>3</v>
      </c>
      <c r="DF94" t="s">
        <v>3</v>
      </c>
      <c r="DG94" t="s">
        <v>3</v>
      </c>
      <c r="DH94" t="s">
        <v>3</v>
      </c>
      <c r="DI94" t="s">
        <v>3</v>
      </c>
      <c r="DJ94" t="s">
        <v>3</v>
      </c>
      <c r="DK94" t="s">
        <v>3</v>
      </c>
      <c r="DL94" t="s">
        <v>3</v>
      </c>
      <c r="DM94" t="s">
        <v>3</v>
      </c>
      <c r="DN94">
        <v>0</v>
      </c>
      <c r="DO94">
        <v>0</v>
      </c>
      <c r="DP94">
        <v>1</v>
      </c>
      <c r="DQ94">
        <v>1</v>
      </c>
      <c r="DU94">
        <v>1010</v>
      </c>
      <c r="DV94" t="s">
        <v>55</v>
      </c>
      <c r="DW94" t="s">
        <v>55</v>
      </c>
      <c r="DX94">
        <v>1</v>
      </c>
      <c r="DZ94" t="s">
        <v>3</v>
      </c>
      <c r="EA94" t="s">
        <v>3</v>
      </c>
      <c r="EB94" t="s">
        <v>3</v>
      </c>
      <c r="EC94" t="s">
        <v>3</v>
      </c>
      <c r="EE94">
        <v>0</v>
      </c>
      <c r="EF94">
        <v>0</v>
      </c>
      <c r="EG94" t="s">
        <v>3</v>
      </c>
      <c r="EH94">
        <v>0</v>
      </c>
      <c r="EI94" t="s">
        <v>3</v>
      </c>
      <c r="EJ94">
        <v>0</v>
      </c>
      <c r="EK94">
        <v>333</v>
      </c>
      <c r="EL94" t="s">
        <v>3</v>
      </c>
      <c r="EM94" t="s">
        <v>3</v>
      </c>
      <c r="EO94" t="s">
        <v>3</v>
      </c>
      <c r="EQ94">
        <v>1024</v>
      </c>
      <c r="ER94">
        <v>196.70000000000002</v>
      </c>
      <c r="ES94">
        <v>196.70000000000002</v>
      </c>
      <c r="ET94">
        <v>0</v>
      </c>
      <c r="EU94">
        <v>0</v>
      </c>
      <c r="EV94">
        <v>0</v>
      </c>
      <c r="EW94">
        <v>0</v>
      </c>
      <c r="EX94">
        <v>0</v>
      </c>
      <c r="EZ94">
        <v>5</v>
      </c>
      <c r="FC94">
        <v>1</v>
      </c>
      <c r="FD94">
        <v>18</v>
      </c>
      <c r="FF94">
        <v>2286.2800000000002</v>
      </c>
      <c r="FQ94">
        <v>0</v>
      </c>
      <c r="FR94">
        <v>0</v>
      </c>
      <c r="FS94">
        <v>0</v>
      </c>
      <c r="FX94">
        <v>112</v>
      </c>
      <c r="FY94">
        <v>70</v>
      </c>
      <c r="GA94" t="s">
        <v>62</v>
      </c>
      <c r="GD94">
        <v>0</v>
      </c>
      <c r="GF94">
        <v>1154660637</v>
      </c>
      <c r="GG94">
        <v>2</v>
      </c>
      <c r="GH94">
        <v>3</v>
      </c>
      <c r="GI94">
        <v>5</v>
      </c>
      <c r="GJ94">
        <v>0</v>
      </c>
      <c r="GK94">
        <f>ROUND(R94*(R12)/100,2)</f>
        <v>0</v>
      </c>
      <c r="GL94">
        <f t="shared" si="216"/>
        <v>0</v>
      </c>
      <c r="GM94">
        <f>ROUND(O94+X94+Y94+GK94,2)+GX94</f>
        <v>27207.54</v>
      </c>
      <c r="GN94">
        <f t="shared" si="218"/>
        <v>27207.54</v>
      </c>
      <c r="GO94">
        <f t="shared" si="219"/>
        <v>0</v>
      </c>
      <c r="GP94">
        <f t="shared" si="220"/>
        <v>0</v>
      </c>
      <c r="GR94">
        <v>1</v>
      </c>
      <c r="GS94">
        <v>1</v>
      </c>
      <c r="GT94">
        <v>0</v>
      </c>
      <c r="GU94" t="s">
        <v>3</v>
      </c>
      <c r="GV94">
        <f t="shared" si="221"/>
        <v>0</v>
      </c>
      <c r="GW94">
        <v>1</v>
      </c>
      <c r="GX94">
        <f t="shared" si="222"/>
        <v>0</v>
      </c>
      <c r="HA94">
        <v>0</v>
      </c>
      <c r="HB94">
        <v>0</v>
      </c>
      <c r="HC94">
        <f t="shared" si="223"/>
        <v>0</v>
      </c>
      <c r="HE94" t="s">
        <v>20</v>
      </c>
      <c r="HF94" t="s">
        <v>21</v>
      </c>
      <c r="HM94" t="s">
        <v>3</v>
      </c>
      <c r="HN94" t="s">
        <v>3</v>
      </c>
      <c r="HO94" t="s">
        <v>3</v>
      </c>
      <c r="HP94" t="s">
        <v>3</v>
      </c>
      <c r="HQ94" t="s">
        <v>3</v>
      </c>
      <c r="HS94">
        <v>0</v>
      </c>
      <c r="IK94">
        <v>0</v>
      </c>
    </row>
    <row r="95" spans="1:245" x14ac:dyDescent="0.2">
      <c r="A95">
        <v>18</v>
      </c>
      <c r="B95">
        <v>1</v>
      </c>
      <c r="C95">
        <v>117</v>
      </c>
      <c r="E95" t="s">
        <v>3</v>
      </c>
      <c r="F95" t="s">
        <v>16</v>
      </c>
      <c r="G95" t="s">
        <v>64</v>
      </c>
      <c r="H95" t="s">
        <v>55</v>
      </c>
      <c r="I95">
        <f>I91*J95</f>
        <v>8</v>
      </c>
      <c r="J95">
        <v>16</v>
      </c>
      <c r="K95">
        <v>16</v>
      </c>
      <c r="O95">
        <f t="shared" si="193"/>
        <v>9404.18</v>
      </c>
      <c r="P95">
        <f t="shared" si="194"/>
        <v>9404.18</v>
      </c>
      <c r="Q95">
        <f t="shared" si="195"/>
        <v>0</v>
      </c>
      <c r="R95">
        <f t="shared" si="196"/>
        <v>0</v>
      </c>
      <c r="S95">
        <f t="shared" si="197"/>
        <v>0</v>
      </c>
      <c r="T95">
        <f t="shared" si="198"/>
        <v>0</v>
      </c>
      <c r="U95">
        <f t="shared" si="199"/>
        <v>0</v>
      </c>
      <c r="V95">
        <f t="shared" si="200"/>
        <v>0</v>
      </c>
      <c r="W95">
        <f t="shared" si="201"/>
        <v>0</v>
      </c>
      <c r="X95">
        <f t="shared" si="202"/>
        <v>0</v>
      </c>
      <c r="Y95">
        <f t="shared" si="203"/>
        <v>0</v>
      </c>
      <c r="AA95">
        <v>-1</v>
      </c>
      <c r="AB95">
        <f t="shared" si="204"/>
        <v>118.98</v>
      </c>
      <c r="AC95">
        <f t="shared" si="205"/>
        <v>118.98</v>
      </c>
      <c r="AD95">
        <f t="shared" si="224"/>
        <v>0</v>
      </c>
      <c r="AE95">
        <f t="shared" si="206"/>
        <v>0</v>
      </c>
      <c r="AF95">
        <f t="shared" si="207"/>
        <v>0</v>
      </c>
      <c r="AG95">
        <f t="shared" si="208"/>
        <v>0</v>
      </c>
      <c r="AH95">
        <f t="shared" si="209"/>
        <v>0</v>
      </c>
      <c r="AI95">
        <f t="shared" si="210"/>
        <v>0</v>
      </c>
      <c r="AJ95">
        <f t="shared" si="211"/>
        <v>0</v>
      </c>
      <c r="AK95">
        <v>118.98</v>
      </c>
      <c r="AL95">
        <v>118.98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1</v>
      </c>
      <c r="AW95">
        <v>1</v>
      </c>
      <c r="AZ95">
        <v>1</v>
      </c>
      <c r="BA95">
        <v>1</v>
      </c>
      <c r="BB95">
        <v>1</v>
      </c>
      <c r="BC95">
        <v>9.8800000000000008</v>
      </c>
      <c r="BD95" t="s">
        <v>3</v>
      </c>
      <c r="BE95" t="s">
        <v>3</v>
      </c>
      <c r="BF95" t="s">
        <v>3</v>
      </c>
      <c r="BG95" t="s">
        <v>3</v>
      </c>
      <c r="BH95">
        <v>3</v>
      </c>
      <c r="BI95">
        <v>0</v>
      </c>
      <c r="BJ95" t="s">
        <v>3</v>
      </c>
      <c r="BM95">
        <v>333</v>
      </c>
      <c r="BN95">
        <v>0</v>
      </c>
      <c r="BO95" t="s">
        <v>3</v>
      </c>
      <c r="BP95">
        <v>0</v>
      </c>
      <c r="BQ95">
        <v>0</v>
      </c>
      <c r="BR95">
        <v>0</v>
      </c>
      <c r="BS95">
        <v>1</v>
      </c>
      <c r="BT95">
        <v>1</v>
      </c>
      <c r="BU95">
        <v>1</v>
      </c>
      <c r="BV95">
        <v>1</v>
      </c>
      <c r="BW95">
        <v>1</v>
      </c>
      <c r="BX95">
        <v>1</v>
      </c>
      <c r="BY95" t="s">
        <v>3</v>
      </c>
      <c r="BZ95">
        <v>112</v>
      </c>
      <c r="CA95">
        <v>70</v>
      </c>
      <c r="CB95" t="s">
        <v>3</v>
      </c>
      <c r="CE95">
        <v>0</v>
      </c>
      <c r="CF95">
        <v>0</v>
      </c>
      <c r="CG95">
        <v>0</v>
      </c>
      <c r="CM95">
        <v>0</v>
      </c>
      <c r="CN95" t="s">
        <v>3</v>
      </c>
      <c r="CO95">
        <v>0</v>
      </c>
      <c r="CP95">
        <f t="shared" si="212"/>
        <v>9404.18</v>
      </c>
      <c r="CQ95">
        <f t="shared" si="225"/>
        <v>1175.5224000000001</v>
      </c>
      <c r="CR95">
        <f t="shared" si="226"/>
        <v>0</v>
      </c>
      <c r="CS95">
        <f t="shared" si="227"/>
        <v>0</v>
      </c>
      <c r="CT95">
        <f t="shared" si="228"/>
        <v>0</v>
      </c>
      <c r="CU95">
        <f t="shared" si="213"/>
        <v>0</v>
      </c>
      <c r="CV95">
        <f t="shared" si="229"/>
        <v>0</v>
      </c>
      <c r="CW95">
        <f t="shared" si="214"/>
        <v>0</v>
      </c>
      <c r="CX95">
        <f t="shared" si="215"/>
        <v>0</v>
      </c>
      <c r="CY95">
        <f>0</f>
        <v>0</v>
      </c>
      <c r="CZ95">
        <f>0</f>
        <v>0</v>
      </c>
      <c r="DC95" t="s">
        <v>3</v>
      </c>
      <c r="DD95" t="s">
        <v>3</v>
      </c>
      <c r="DE95" t="s">
        <v>3</v>
      </c>
      <c r="DF95" t="s">
        <v>3</v>
      </c>
      <c r="DG95" t="s">
        <v>3</v>
      </c>
      <c r="DH95" t="s">
        <v>3</v>
      </c>
      <c r="DI95" t="s">
        <v>3</v>
      </c>
      <c r="DJ95" t="s">
        <v>3</v>
      </c>
      <c r="DK95" t="s">
        <v>3</v>
      </c>
      <c r="DL95" t="s">
        <v>3</v>
      </c>
      <c r="DM95" t="s">
        <v>3</v>
      </c>
      <c r="DN95">
        <v>0</v>
      </c>
      <c r="DO95">
        <v>0</v>
      </c>
      <c r="DP95">
        <v>1</v>
      </c>
      <c r="DQ95">
        <v>1</v>
      </c>
      <c r="DU95">
        <v>1010</v>
      </c>
      <c r="DV95" t="s">
        <v>55</v>
      </c>
      <c r="DW95" t="s">
        <v>55</v>
      </c>
      <c r="DX95">
        <v>1</v>
      </c>
      <c r="DZ95" t="s">
        <v>3</v>
      </c>
      <c r="EA95" t="s">
        <v>3</v>
      </c>
      <c r="EB95" t="s">
        <v>3</v>
      </c>
      <c r="EC95" t="s">
        <v>3</v>
      </c>
      <c r="EE95">
        <v>0</v>
      </c>
      <c r="EF95">
        <v>0</v>
      </c>
      <c r="EG95" t="s">
        <v>3</v>
      </c>
      <c r="EH95">
        <v>0</v>
      </c>
      <c r="EI95" t="s">
        <v>3</v>
      </c>
      <c r="EJ95">
        <v>0</v>
      </c>
      <c r="EK95">
        <v>333</v>
      </c>
      <c r="EL95" t="s">
        <v>3</v>
      </c>
      <c r="EM95" t="s">
        <v>3</v>
      </c>
      <c r="EO95" t="s">
        <v>3</v>
      </c>
      <c r="EQ95">
        <v>1024</v>
      </c>
      <c r="ER95">
        <v>118.98</v>
      </c>
      <c r="ES95">
        <v>118.98</v>
      </c>
      <c r="ET95">
        <v>0</v>
      </c>
      <c r="EU95">
        <v>0</v>
      </c>
      <c r="EV95">
        <v>0</v>
      </c>
      <c r="EW95">
        <v>0</v>
      </c>
      <c r="EX95">
        <v>0</v>
      </c>
      <c r="EZ95">
        <v>5</v>
      </c>
      <c r="FC95">
        <v>1</v>
      </c>
      <c r="FD95">
        <v>18</v>
      </c>
      <c r="FF95">
        <v>1383.02</v>
      </c>
      <c r="FQ95">
        <v>0</v>
      </c>
      <c r="FR95">
        <v>0</v>
      </c>
      <c r="FS95">
        <v>0</v>
      </c>
      <c r="FX95">
        <v>112</v>
      </c>
      <c r="FY95">
        <v>70</v>
      </c>
      <c r="GA95" t="s">
        <v>65</v>
      </c>
      <c r="GD95">
        <v>0</v>
      </c>
      <c r="GF95">
        <v>158177034</v>
      </c>
      <c r="GG95">
        <v>2</v>
      </c>
      <c r="GH95">
        <v>3</v>
      </c>
      <c r="GI95">
        <v>5</v>
      </c>
      <c r="GJ95">
        <v>0</v>
      </c>
      <c r="GK95">
        <f>ROUND(R95*(R12)/100,2)</f>
        <v>0</v>
      </c>
      <c r="GL95">
        <f t="shared" si="216"/>
        <v>0</v>
      </c>
      <c r="GM95">
        <f>ROUND(O95+X95+Y95+GK95,2)+GX95</f>
        <v>9404.18</v>
      </c>
      <c r="GN95">
        <f t="shared" si="218"/>
        <v>9404.18</v>
      </c>
      <c r="GO95">
        <f t="shared" si="219"/>
        <v>0</v>
      </c>
      <c r="GP95">
        <f t="shared" si="220"/>
        <v>0</v>
      </c>
      <c r="GR95">
        <v>1</v>
      </c>
      <c r="GS95">
        <v>1</v>
      </c>
      <c r="GT95">
        <v>0</v>
      </c>
      <c r="GU95" t="s">
        <v>3</v>
      </c>
      <c r="GV95">
        <f t="shared" si="221"/>
        <v>0</v>
      </c>
      <c r="GW95">
        <v>1</v>
      </c>
      <c r="GX95">
        <f t="shared" si="222"/>
        <v>0</v>
      </c>
      <c r="HA95">
        <v>0</v>
      </c>
      <c r="HB95">
        <v>0</v>
      </c>
      <c r="HC95">
        <f t="shared" si="223"/>
        <v>0</v>
      </c>
      <c r="HE95" t="s">
        <v>20</v>
      </c>
      <c r="HF95" t="s">
        <v>21</v>
      </c>
      <c r="HM95" t="s">
        <v>3</v>
      </c>
      <c r="HN95" t="s">
        <v>3</v>
      </c>
      <c r="HO95" t="s">
        <v>3</v>
      </c>
      <c r="HP95" t="s">
        <v>3</v>
      </c>
      <c r="HQ95" t="s">
        <v>3</v>
      </c>
      <c r="HS95">
        <v>0</v>
      </c>
      <c r="IK95">
        <v>0</v>
      </c>
    </row>
    <row r="96" spans="1:245" x14ac:dyDescent="0.2">
      <c r="A96">
        <v>18</v>
      </c>
      <c r="B96">
        <v>1</v>
      </c>
      <c r="C96">
        <v>118</v>
      </c>
      <c r="E96" t="s">
        <v>3</v>
      </c>
      <c r="F96" t="s">
        <v>16</v>
      </c>
      <c r="G96" t="s">
        <v>67</v>
      </c>
      <c r="H96" t="s">
        <v>55</v>
      </c>
      <c r="I96">
        <f>I91*J96</f>
        <v>16</v>
      </c>
      <c r="J96">
        <v>32</v>
      </c>
      <c r="K96">
        <v>32</v>
      </c>
      <c r="O96">
        <f t="shared" si="193"/>
        <v>18051.16</v>
      </c>
      <c r="P96">
        <f t="shared" si="194"/>
        <v>18051.16</v>
      </c>
      <c r="Q96">
        <f t="shared" si="195"/>
        <v>0</v>
      </c>
      <c r="R96">
        <f t="shared" si="196"/>
        <v>0</v>
      </c>
      <c r="S96">
        <f t="shared" si="197"/>
        <v>0</v>
      </c>
      <c r="T96">
        <f t="shared" si="198"/>
        <v>0</v>
      </c>
      <c r="U96">
        <f t="shared" si="199"/>
        <v>0</v>
      </c>
      <c r="V96">
        <f t="shared" si="200"/>
        <v>0</v>
      </c>
      <c r="W96">
        <f t="shared" si="201"/>
        <v>0</v>
      </c>
      <c r="X96">
        <f t="shared" si="202"/>
        <v>0</v>
      </c>
      <c r="Y96">
        <f t="shared" si="203"/>
        <v>0</v>
      </c>
      <c r="AA96">
        <v>-1</v>
      </c>
      <c r="AB96">
        <f t="shared" si="204"/>
        <v>114.19</v>
      </c>
      <c r="AC96">
        <f t="shared" si="205"/>
        <v>114.19</v>
      </c>
      <c r="AD96">
        <f t="shared" si="224"/>
        <v>0</v>
      </c>
      <c r="AE96">
        <f t="shared" si="206"/>
        <v>0</v>
      </c>
      <c r="AF96">
        <f t="shared" si="207"/>
        <v>0</v>
      </c>
      <c r="AG96">
        <f t="shared" si="208"/>
        <v>0</v>
      </c>
      <c r="AH96">
        <f t="shared" si="209"/>
        <v>0</v>
      </c>
      <c r="AI96">
        <f t="shared" si="210"/>
        <v>0</v>
      </c>
      <c r="AJ96">
        <f t="shared" si="211"/>
        <v>0</v>
      </c>
      <c r="AK96">
        <v>114.19</v>
      </c>
      <c r="AL96">
        <v>114.19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1</v>
      </c>
      <c r="AW96">
        <v>1</v>
      </c>
      <c r="AZ96">
        <v>1</v>
      </c>
      <c r="BA96">
        <v>1</v>
      </c>
      <c r="BB96">
        <v>1</v>
      </c>
      <c r="BC96">
        <v>9.8800000000000008</v>
      </c>
      <c r="BD96" t="s">
        <v>3</v>
      </c>
      <c r="BE96" t="s">
        <v>3</v>
      </c>
      <c r="BF96" t="s">
        <v>3</v>
      </c>
      <c r="BG96" t="s">
        <v>3</v>
      </c>
      <c r="BH96">
        <v>3</v>
      </c>
      <c r="BI96">
        <v>0</v>
      </c>
      <c r="BJ96" t="s">
        <v>3</v>
      </c>
      <c r="BM96">
        <v>333</v>
      </c>
      <c r="BN96">
        <v>0</v>
      </c>
      <c r="BO96" t="s">
        <v>3</v>
      </c>
      <c r="BP96">
        <v>0</v>
      </c>
      <c r="BQ96">
        <v>0</v>
      </c>
      <c r="BR96">
        <v>0</v>
      </c>
      <c r="BS96">
        <v>1</v>
      </c>
      <c r="BT96">
        <v>1</v>
      </c>
      <c r="BU96">
        <v>1</v>
      </c>
      <c r="BV96">
        <v>1</v>
      </c>
      <c r="BW96">
        <v>1</v>
      </c>
      <c r="BX96">
        <v>1</v>
      </c>
      <c r="BY96" t="s">
        <v>3</v>
      </c>
      <c r="BZ96">
        <v>112</v>
      </c>
      <c r="CA96">
        <v>70</v>
      </c>
      <c r="CB96" t="s">
        <v>3</v>
      </c>
      <c r="CE96">
        <v>0</v>
      </c>
      <c r="CF96">
        <v>0</v>
      </c>
      <c r="CG96">
        <v>0</v>
      </c>
      <c r="CM96">
        <v>0</v>
      </c>
      <c r="CN96" t="s">
        <v>3</v>
      </c>
      <c r="CO96">
        <v>0</v>
      </c>
      <c r="CP96">
        <f t="shared" si="212"/>
        <v>18051.16</v>
      </c>
      <c r="CQ96">
        <f t="shared" si="225"/>
        <v>1128.1972000000001</v>
      </c>
      <c r="CR96">
        <f t="shared" si="226"/>
        <v>0</v>
      </c>
      <c r="CS96">
        <f t="shared" si="227"/>
        <v>0</v>
      </c>
      <c r="CT96">
        <f t="shared" si="228"/>
        <v>0</v>
      </c>
      <c r="CU96">
        <f t="shared" si="213"/>
        <v>0</v>
      </c>
      <c r="CV96">
        <f t="shared" si="229"/>
        <v>0</v>
      </c>
      <c r="CW96">
        <f t="shared" si="214"/>
        <v>0</v>
      </c>
      <c r="CX96">
        <f t="shared" si="215"/>
        <v>0</v>
      </c>
      <c r="CY96">
        <f>0</f>
        <v>0</v>
      </c>
      <c r="CZ96">
        <f>0</f>
        <v>0</v>
      </c>
      <c r="DC96" t="s">
        <v>3</v>
      </c>
      <c r="DD96" t="s">
        <v>3</v>
      </c>
      <c r="DE96" t="s">
        <v>3</v>
      </c>
      <c r="DF96" t="s">
        <v>3</v>
      </c>
      <c r="DG96" t="s">
        <v>3</v>
      </c>
      <c r="DH96" t="s">
        <v>3</v>
      </c>
      <c r="DI96" t="s">
        <v>3</v>
      </c>
      <c r="DJ96" t="s">
        <v>3</v>
      </c>
      <c r="DK96" t="s">
        <v>3</v>
      </c>
      <c r="DL96" t="s">
        <v>3</v>
      </c>
      <c r="DM96" t="s">
        <v>3</v>
      </c>
      <c r="DN96">
        <v>0</v>
      </c>
      <c r="DO96">
        <v>0</v>
      </c>
      <c r="DP96">
        <v>1</v>
      </c>
      <c r="DQ96">
        <v>1</v>
      </c>
      <c r="DU96">
        <v>1010</v>
      </c>
      <c r="DV96" t="s">
        <v>55</v>
      </c>
      <c r="DW96" t="s">
        <v>55</v>
      </c>
      <c r="DX96">
        <v>1</v>
      </c>
      <c r="DZ96" t="s">
        <v>3</v>
      </c>
      <c r="EA96" t="s">
        <v>3</v>
      </c>
      <c r="EB96" t="s">
        <v>3</v>
      </c>
      <c r="EC96" t="s">
        <v>3</v>
      </c>
      <c r="EE96">
        <v>0</v>
      </c>
      <c r="EF96">
        <v>0</v>
      </c>
      <c r="EG96" t="s">
        <v>3</v>
      </c>
      <c r="EH96">
        <v>0</v>
      </c>
      <c r="EI96" t="s">
        <v>3</v>
      </c>
      <c r="EJ96">
        <v>0</v>
      </c>
      <c r="EK96">
        <v>333</v>
      </c>
      <c r="EL96" t="s">
        <v>3</v>
      </c>
      <c r="EM96" t="s">
        <v>3</v>
      </c>
      <c r="EO96" t="s">
        <v>3</v>
      </c>
      <c r="EQ96">
        <v>1024</v>
      </c>
      <c r="ER96">
        <v>114.19</v>
      </c>
      <c r="ES96">
        <v>114.19</v>
      </c>
      <c r="ET96">
        <v>0</v>
      </c>
      <c r="EU96">
        <v>0</v>
      </c>
      <c r="EV96">
        <v>0</v>
      </c>
      <c r="EW96">
        <v>0</v>
      </c>
      <c r="EX96">
        <v>0</v>
      </c>
      <c r="EZ96">
        <v>5</v>
      </c>
      <c r="FC96">
        <v>1</v>
      </c>
      <c r="FD96">
        <v>18</v>
      </c>
      <c r="FF96">
        <v>1327.31</v>
      </c>
      <c r="FQ96">
        <v>0</v>
      </c>
      <c r="FR96">
        <v>0</v>
      </c>
      <c r="FS96">
        <v>0</v>
      </c>
      <c r="FX96">
        <v>112</v>
      </c>
      <c r="FY96">
        <v>70</v>
      </c>
      <c r="GA96" t="s">
        <v>68</v>
      </c>
      <c r="GD96">
        <v>0</v>
      </c>
      <c r="GF96">
        <v>-138536489</v>
      </c>
      <c r="GG96">
        <v>2</v>
      </c>
      <c r="GH96">
        <v>3</v>
      </c>
      <c r="GI96">
        <v>5</v>
      </c>
      <c r="GJ96">
        <v>0</v>
      </c>
      <c r="GK96">
        <f>ROUND(R96*(R12)/100,2)</f>
        <v>0</v>
      </c>
      <c r="GL96">
        <f t="shared" si="216"/>
        <v>0</v>
      </c>
      <c r="GM96">
        <f>ROUND(O96+X96+Y96+GK96,2)+GX96</f>
        <v>18051.16</v>
      </c>
      <c r="GN96">
        <f t="shared" si="218"/>
        <v>18051.16</v>
      </c>
      <c r="GO96">
        <f t="shared" si="219"/>
        <v>0</v>
      </c>
      <c r="GP96">
        <f t="shared" si="220"/>
        <v>0</v>
      </c>
      <c r="GR96">
        <v>1</v>
      </c>
      <c r="GS96">
        <v>1</v>
      </c>
      <c r="GT96">
        <v>0</v>
      </c>
      <c r="GU96" t="s">
        <v>3</v>
      </c>
      <c r="GV96">
        <f t="shared" si="221"/>
        <v>0</v>
      </c>
      <c r="GW96">
        <v>1</v>
      </c>
      <c r="GX96">
        <f t="shared" si="222"/>
        <v>0</v>
      </c>
      <c r="HA96">
        <v>0</v>
      </c>
      <c r="HB96">
        <v>0</v>
      </c>
      <c r="HC96">
        <f t="shared" si="223"/>
        <v>0</v>
      </c>
      <c r="HE96" t="s">
        <v>20</v>
      </c>
      <c r="HF96" t="s">
        <v>21</v>
      </c>
      <c r="HM96" t="s">
        <v>3</v>
      </c>
      <c r="HN96" t="s">
        <v>3</v>
      </c>
      <c r="HO96" t="s">
        <v>3</v>
      </c>
      <c r="HP96" t="s">
        <v>3</v>
      </c>
      <c r="HQ96" t="s">
        <v>3</v>
      </c>
      <c r="HS96">
        <v>0</v>
      </c>
      <c r="IK96">
        <v>0</v>
      </c>
    </row>
    <row r="97" spans="1:245" x14ac:dyDescent="0.2">
      <c r="A97">
        <v>19</v>
      </c>
      <c r="B97">
        <v>1</v>
      </c>
      <c r="F97" t="s">
        <v>3</v>
      </c>
      <c r="G97" t="s">
        <v>100</v>
      </c>
      <c r="H97" t="s">
        <v>3</v>
      </c>
      <c r="AA97">
        <v>1</v>
      </c>
      <c r="IK97">
        <v>0</v>
      </c>
    </row>
    <row r="98" spans="1:245" x14ac:dyDescent="0.2">
      <c r="A98">
        <v>17</v>
      </c>
      <c r="B98">
        <v>1</v>
      </c>
      <c r="C98">
        <f>ROW(SmtRes!A125)</f>
        <v>125</v>
      </c>
      <c r="D98">
        <f>ROW(EtalonRes!A77)</f>
        <v>77</v>
      </c>
      <c r="E98" t="s">
        <v>101</v>
      </c>
      <c r="F98" t="s">
        <v>49</v>
      </c>
      <c r="G98" t="s">
        <v>50</v>
      </c>
      <c r="H98" t="s">
        <v>51</v>
      </c>
      <c r="I98">
        <f>ROUND(103/100,9)</f>
        <v>1.03</v>
      </c>
      <c r="J98">
        <v>0</v>
      </c>
      <c r="K98">
        <f>ROUND(103/100,9)</f>
        <v>1.03</v>
      </c>
      <c r="O98">
        <f t="shared" ref="O98:O109" si="230">ROUND(CP98,2)</f>
        <v>55000.11</v>
      </c>
      <c r="P98">
        <f t="shared" ref="P98:P109" si="231">ROUND(CQ98*I98,2)</f>
        <v>0</v>
      </c>
      <c r="Q98">
        <f t="shared" ref="Q98:Q109" si="232">ROUND(CR98*I98,2)</f>
        <v>2272.8000000000002</v>
      </c>
      <c r="R98">
        <f t="shared" ref="R98:R109" si="233">ROUND(CS98*I98,2)</f>
        <v>7</v>
      </c>
      <c r="S98">
        <f t="shared" ref="S98:S109" si="234">ROUND(CT98*I98,2)</f>
        <v>52727.31</v>
      </c>
      <c r="T98">
        <f t="shared" ref="T98:T109" si="235">ROUND(CU98*I98,2)</f>
        <v>0</v>
      </c>
      <c r="U98">
        <f t="shared" ref="U98:U109" si="236">CV98*I98</f>
        <v>82.915000000000006</v>
      </c>
      <c r="V98">
        <f t="shared" ref="V98:V109" si="237">CW98*I98</f>
        <v>0</v>
      </c>
      <c r="W98">
        <f t="shared" ref="W98:W109" si="238">ROUND(CX98*I98,2)</f>
        <v>0</v>
      </c>
      <c r="X98">
        <f t="shared" ref="X98:X109" si="239">ROUND(CY98,2)</f>
        <v>36909.120000000003</v>
      </c>
      <c r="Y98">
        <f t="shared" ref="Y98:Y109" si="240">ROUND(CZ98,2)</f>
        <v>5272.73</v>
      </c>
      <c r="AA98">
        <v>64249956</v>
      </c>
      <c r="AB98">
        <f t="shared" ref="AB98:AB109" si="241">ROUND((AC98+AD98+AF98),6)</f>
        <v>53398.16</v>
      </c>
      <c r="AC98">
        <f t="shared" ref="AC98:AC109" si="242">ROUND((ES98),6)</f>
        <v>0</v>
      </c>
      <c r="AD98">
        <f>ROUND((((ET98)-(EU98))+AE98),6)</f>
        <v>2206.6</v>
      </c>
      <c r="AE98">
        <f t="shared" ref="AE98:AE109" si="243">ROUND((EU98),6)</f>
        <v>6.8</v>
      </c>
      <c r="AF98">
        <f t="shared" ref="AF98:AF109" si="244">ROUND((EV98),6)</f>
        <v>51191.56</v>
      </c>
      <c r="AG98">
        <f t="shared" ref="AG98:AG109" si="245">ROUND((AP98),6)</f>
        <v>0</v>
      </c>
      <c r="AH98">
        <f t="shared" ref="AH98:AH109" si="246">(EW98)</f>
        <v>80.5</v>
      </c>
      <c r="AI98">
        <f t="shared" ref="AI98:AI109" si="247">(EX98)</f>
        <v>0</v>
      </c>
      <c r="AJ98">
        <f t="shared" ref="AJ98:AJ109" si="248">(AS98)</f>
        <v>0</v>
      </c>
      <c r="AK98">
        <v>53398.16</v>
      </c>
      <c r="AL98">
        <v>0</v>
      </c>
      <c r="AM98">
        <v>2206.6</v>
      </c>
      <c r="AN98">
        <v>6.8</v>
      </c>
      <c r="AO98">
        <v>51191.56</v>
      </c>
      <c r="AP98">
        <v>0</v>
      </c>
      <c r="AQ98">
        <v>80.5</v>
      </c>
      <c r="AR98">
        <v>0</v>
      </c>
      <c r="AS98">
        <v>0</v>
      </c>
      <c r="AT98">
        <v>70</v>
      </c>
      <c r="AU98">
        <v>10</v>
      </c>
      <c r="AV98">
        <v>1</v>
      </c>
      <c r="AW98">
        <v>1</v>
      </c>
      <c r="AZ98">
        <v>1</v>
      </c>
      <c r="BA98">
        <v>1</v>
      </c>
      <c r="BB98">
        <v>1</v>
      </c>
      <c r="BC98">
        <v>1</v>
      </c>
      <c r="BD98" t="s">
        <v>3</v>
      </c>
      <c r="BE98" t="s">
        <v>3</v>
      </c>
      <c r="BF98" t="s">
        <v>3</v>
      </c>
      <c r="BG98" t="s">
        <v>3</v>
      </c>
      <c r="BH98">
        <v>0</v>
      </c>
      <c r="BI98">
        <v>4</v>
      </c>
      <c r="BJ98" t="s">
        <v>52</v>
      </c>
      <c r="BM98">
        <v>0</v>
      </c>
      <c r="BN98">
        <v>0</v>
      </c>
      <c r="BO98" t="s">
        <v>3</v>
      </c>
      <c r="BP98">
        <v>0</v>
      </c>
      <c r="BQ98">
        <v>1</v>
      </c>
      <c r="BR98">
        <v>0</v>
      </c>
      <c r="BS98">
        <v>1</v>
      </c>
      <c r="BT98">
        <v>1</v>
      </c>
      <c r="BU98">
        <v>1</v>
      </c>
      <c r="BV98">
        <v>1</v>
      </c>
      <c r="BW98">
        <v>1</v>
      </c>
      <c r="BX98">
        <v>1</v>
      </c>
      <c r="BY98" t="s">
        <v>3</v>
      </c>
      <c r="BZ98">
        <v>70</v>
      </c>
      <c r="CA98">
        <v>10</v>
      </c>
      <c r="CB98" t="s">
        <v>3</v>
      </c>
      <c r="CE98">
        <v>0</v>
      </c>
      <c r="CF98">
        <v>0</v>
      </c>
      <c r="CG98">
        <v>0</v>
      </c>
      <c r="CM98">
        <v>0</v>
      </c>
      <c r="CN98" t="s">
        <v>3</v>
      </c>
      <c r="CO98">
        <v>0</v>
      </c>
      <c r="CP98">
        <f t="shared" ref="CP98:CP109" si="249">(P98+Q98+S98)</f>
        <v>55000.11</v>
      </c>
      <c r="CQ98">
        <f>(AC98*BC98*AW98)</f>
        <v>0</v>
      </c>
      <c r="CR98">
        <f>((((ET98)*BB98-(EU98)*BS98)+AE98*BS98)*AV98)</f>
        <v>2206.6</v>
      </c>
      <c r="CS98">
        <f>(AE98*BS98*AV98)</f>
        <v>6.8</v>
      </c>
      <c r="CT98">
        <f>(AF98*BA98*AV98)</f>
        <v>51191.56</v>
      </c>
      <c r="CU98">
        <f t="shared" ref="CU98:CU109" si="250">AG98</f>
        <v>0</v>
      </c>
      <c r="CV98">
        <f>(AH98*AV98)</f>
        <v>80.5</v>
      </c>
      <c r="CW98">
        <f t="shared" ref="CW98:CW109" si="251">AI98</f>
        <v>0</v>
      </c>
      <c r="CX98">
        <f t="shared" ref="CX98:CX109" si="252">AJ98</f>
        <v>0</v>
      </c>
      <c r="CY98">
        <f>((S98*BZ98)/100)</f>
        <v>36909.116999999998</v>
      </c>
      <c r="CZ98">
        <f>((S98*CA98)/100)</f>
        <v>5272.7309999999998</v>
      </c>
      <c r="DC98" t="s">
        <v>3</v>
      </c>
      <c r="DD98" t="s">
        <v>3</v>
      </c>
      <c r="DE98" t="s">
        <v>3</v>
      </c>
      <c r="DF98" t="s">
        <v>3</v>
      </c>
      <c r="DG98" t="s">
        <v>3</v>
      </c>
      <c r="DH98" t="s">
        <v>3</v>
      </c>
      <c r="DI98" t="s">
        <v>3</v>
      </c>
      <c r="DJ98" t="s">
        <v>3</v>
      </c>
      <c r="DK98" t="s">
        <v>3</v>
      </c>
      <c r="DL98" t="s">
        <v>3</v>
      </c>
      <c r="DM98" t="s">
        <v>3</v>
      </c>
      <c r="DN98">
        <v>0</v>
      </c>
      <c r="DO98">
        <v>0</v>
      </c>
      <c r="DP98">
        <v>1</v>
      </c>
      <c r="DQ98">
        <v>1</v>
      </c>
      <c r="DU98">
        <v>1010</v>
      </c>
      <c r="DV98" t="s">
        <v>51</v>
      </c>
      <c r="DW98" t="s">
        <v>51</v>
      </c>
      <c r="DX98">
        <v>100</v>
      </c>
      <c r="DZ98" t="s">
        <v>3</v>
      </c>
      <c r="EA98" t="s">
        <v>3</v>
      </c>
      <c r="EB98" t="s">
        <v>3</v>
      </c>
      <c r="EC98" t="s">
        <v>3</v>
      </c>
      <c r="EE98">
        <v>62941757</v>
      </c>
      <c r="EF98">
        <v>1</v>
      </c>
      <c r="EG98" t="s">
        <v>35</v>
      </c>
      <c r="EH98">
        <v>0</v>
      </c>
      <c r="EI98" t="s">
        <v>3</v>
      </c>
      <c r="EJ98">
        <v>4</v>
      </c>
      <c r="EK98">
        <v>0</v>
      </c>
      <c r="EL98" t="s">
        <v>36</v>
      </c>
      <c r="EM98" t="s">
        <v>37</v>
      </c>
      <c r="EO98" t="s">
        <v>3</v>
      </c>
      <c r="EQ98">
        <v>0</v>
      </c>
      <c r="ER98">
        <v>53398.16</v>
      </c>
      <c r="ES98">
        <v>0</v>
      </c>
      <c r="ET98">
        <v>2206.6</v>
      </c>
      <c r="EU98">
        <v>6.8</v>
      </c>
      <c r="EV98">
        <v>51191.56</v>
      </c>
      <c r="EW98">
        <v>80.5</v>
      </c>
      <c r="EX98">
        <v>0</v>
      </c>
      <c r="EY98">
        <v>0</v>
      </c>
      <c r="FQ98">
        <v>0</v>
      </c>
      <c r="FR98">
        <v>0</v>
      </c>
      <c r="FS98">
        <v>0</v>
      </c>
      <c r="FX98">
        <v>70</v>
      </c>
      <c r="FY98">
        <v>10</v>
      </c>
      <c r="GA98" t="s">
        <v>3</v>
      </c>
      <c r="GD98">
        <v>0</v>
      </c>
      <c r="GF98">
        <v>1158422448</v>
      </c>
      <c r="GG98">
        <v>2</v>
      </c>
      <c r="GH98">
        <v>1</v>
      </c>
      <c r="GI98">
        <v>-2</v>
      </c>
      <c r="GJ98">
        <v>0</v>
      </c>
      <c r="GK98">
        <f>ROUND(R98*(R12)/100,2)</f>
        <v>7.56</v>
      </c>
      <c r="GL98">
        <f t="shared" ref="GL98:GL109" si="253">ROUND(IF(AND(BH98=3,BI98=3,FS98&lt;&gt;0),P98,0),2)</f>
        <v>0</v>
      </c>
      <c r="GM98">
        <f t="shared" ref="GM98:GM103" si="254">ROUND(O98+X98+Y98+GK98,2)+GX98</f>
        <v>97189.52</v>
      </c>
      <c r="GN98">
        <f t="shared" ref="GN98:GN109" si="255">IF(OR(BI98=0,BI98=1),GM98-GX98,0)</f>
        <v>0</v>
      </c>
      <c r="GO98">
        <f t="shared" ref="GO98:GO109" si="256">IF(BI98=2,GM98-GX98,0)</f>
        <v>0</v>
      </c>
      <c r="GP98">
        <f t="shared" ref="GP98:GP109" si="257">IF(BI98=4,GM98-GX98,0)</f>
        <v>97189.52</v>
      </c>
      <c r="GR98">
        <v>0</v>
      </c>
      <c r="GS98">
        <v>3</v>
      </c>
      <c r="GT98">
        <v>0</v>
      </c>
      <c r="GU98" t="s">
        <v>3</v>
      </c>
      <c r="GV98">
        <f t="shared" ref="GV98:GV109" si="258">ROUND((GT98),6)</f>
        <v>0</v>
      </c>
      <c r="GW98">
        <v>1</v>
      </c>
      <c r="GX98">
        <f t="shared" ref="GX98:GX109" si="259">ROUND(HC98*I98,2)</f>
        <v>0</v>
      </c>
      <c r="HA98">
        <v>0</v>
      </c>
      <c r="HB98">
        <v>0</v>
      </c>
      <c r="HC98">
        <f t="shared" ref="HC98:HC109" si="260">GV98*GW98</f>
        <v>0</v>
      </c>
      <c r="HE98" t="s">
        <v>3</v>
      </c>
      <c r="HF98" t="s">
        <v>3</v>
      </c>
      <c r="HM98" t="s">
        <v>3</v>
      </c>
      <c r="HN98" t="s">
        <v>3</v>
      </c>
      <c r="HO98" t="s">
        <v>3</v>
      </c>
      <c r="HP98" t="s">
        <v>3</v>
      </c>
      <c r="HQ98" t="s">
        <v>3</v>
      </c>
      <c r="HS98">
        <v>0</v>
      </c>
      <c r="IK98">
        <v>0</v>
      </c>
    </row>
    <row r="99" spans="1:245" x14ac:dyDescent="0.2">
      <c r="A99">
        <v>18</v>
      </c>
      <c r="B99">
        <v>1</v>
      </c>
      <c r="C99">
        <v>121</v>
      </c>
      <c r="E99" t="s">
        <v>102</v>
      </c>
      <c r="F99" t="s">
        <v>16</v>
      </c>
      <c r="G99" t="s">
        <v>54</v>
      </c>
      <c r="H99" t="s">
        <v>55</v>
      </c>
      <c r="I99">
        <f>I98*J99</f>
        <v>13</v>
      </c>
      <c r="J99">
        <v>12.621359223300971</v>
      </c>
      <c r="K99">
        <v>12.621359</v>
      </c>
      <c r="O99">
        <f t="shared" si="230"/>
        <v>188314.87</v>
      </c>
      <c r="P99">
        <f t="shared" si="231"/>
        <v>188314.87</v>
      </c>
      <c r="Q99">
        <f t="shared" si="232"/>
        <v>0</v>
      </c>
      <c r="R99">
        <f t="shared" si="233"/>
        <v>0</v>
      </c>
      <c r="S99">
        <f t="shared" si="234"/>
        <v>0</v>
      </c>
      <c r="T99">
        <f t="shared" si="235"/>
        <v>0</v>
      </c>
      <c r="U99">
        <f t="shared" si="236"/>
        <v>0</v>
      </c>
      <c r="V99">
        <f t="shared" si="237"/>
        <v>0</v>
      </c>
      <c r="W99">
        <f t="shared" si="238"/>
        <v>0</v>
      </c>
      <c r="X99">
        <f t="shared" si="239"/>
        <v>0</v>
      </c>
      <c r="Y99">
        <f t="shared" si="240"/>
        <v>0</v>
      </c>
      <c r="AA99">
        <v>64249956</v>
      </c>
      <c r="AB99">
        <f t="shared" si="241"/>
        <v>1466.17</v>
      </c>
      <c r="AC99">
        <f t="shared" si="242"/>
        <v>1466.17</v>
      </c>
      <c r="AD99">
        <f t="shared" ref="AD99:AD109" si="261">ROUND((ET99),6)</f>
        <v>0</v>
      </c>
      <c r="AE99">
        <f t="shared" si="243"/>
        <v>0</v>
      </c>
      <c r="AF99">
        <f t="shared" si="244"/>
        <v>0</v>
      </c>
      <c r="AG99">
        <f t="shared" si="245"/>
        <v>0</v>
      </c>
      <c r="AH99">
        <f t="shared" si="246"/>
        <v>0</v>
      </c>
      <c r="AI99">
        <f t="shared" si="247"/>
        <v>0</v>
      </c>
      <c r="AJ99">
        <f t="shared" si="248"/>
        <v>0</v>
      </c>
      <c r="AK99">
        <v>1466.17</v>
      </c>
      <c r="AL99">
        <v>1466.17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1</v>
      </c>
      <c r="AW99">
        <v>1</v>
      </c>
      <c r="AZ99">
        <v>1</v>
      </c>
      <c r="BA99">
        <v>1</v>
      </c>
      <c r="BB99">
        <v>1</v>
      </c>
      <c r="BC99">
        <v>9.8800000000000008</v>
      </c>
      <c r="BD99" t="s">
        <v>3</v>
      </c>
      <c r="BE99" t="s">
        <v>3</v>
      </c>
      <c r="BF99" t="s">
        <v>3</v>
      </c>
      <c r="BG99" t="s">
        <v>3</v>
      </c>
      <c r="BH99">
        <v>3</v>
      </c>
      <c r="BI99">
        <v>0</v>
      </c>
      <c r="BJ99" t="s">
        <v>3</v>
      </c>
      <c r="BM99">
        <v>333</v>
      </c>
      <c r="BN99">
        <v>0</v>
      </c>
      <c r="BO99" t="s">
        <v>3</v>
      </c>
      <c r="BP99">
        <v>0</v>
      </c>
      <c r="BQ99">
        <v>0</v>
      </c>
      <c r="BR99">
        <v>0</v>
      </c>
      <c r="BS99">
        <v>1</v>
      </c>
      <c r="BT99">
        <v>1</v>
      </c>
      <c r="BU99">
        <v>1</v>
      </c>
      <c r="BV99">
        <v>1</v>
      </c>
      <c r="BW99">
        <v>1</v>
      </c>
      <c r="BX99">
        <v>1</v>
      </c>
      <c r="BY99" t="s">
        <v>3</v>
      </c>
      <c r="BZ99">
        <v>112</v>
      </c>
      <c r="CA99">
        <v>70</v>
      </c>
      <c r="CB99" t="s">
        <v>3</v>
      </c>
      <c r="CE99">
        <v>0</v>
      </c>
      <c r="CF99">
        <v>0</v>
      </c>
      <c r="CG99">
        <v>0</v>
      </c>
      <c r="CM99">
        <v>0</v>
      </c>
      <c r="CN99" t="s">
        <v>3</v>
      </c>
      <c r="CO99">
        <v>0</v>
      </c>
      <c r="CP99">
        <f t="shared" si="249"/>
        <v>188314.87</v>
      </c>
      <c r="CQ99">
        <f t="shared" ref="CQ99:CQ109" si="262">AC99*BC99</f>
        <v>14485.759600000001</v>
      </c>
      <c r="CR99">
        <f t="shared" ref="CR99:CR109" si="263">AD99*BB99</f>
        <v>0</v>
      </c>
      <c r="CS99">
        <f t="shared" ref="CS99:CS109" si="264">AE99*BS99</f>
        <v>0</v>
      </c>
      <c r="CT99">
        <f t="shared" ref="CT99:CT109" si="265">AF99*BA99</f>
        <v>0</v>
      </c>
      <c r="CU99">
        <f t="shared" si="250"/>
        <v>0</v>
      </c>
      <c r="CV99">
        <f t="shared" ref="CV99:CV109" si="266">AH99</f>
        <v>0</v>
      </c>
      <c r="CW99">
        <f t="shared" si="251"/>
        <v>0</v>
      </c>
      <c r="CX99">
        <f t="shared" si="252"/>
        <v>0</v>
      </c>
      <c r="CY99">
        <f>0</f>
        <v>0</v>
      </c>
      <c r="CZ99">
        <f>0</f>
        <v>0</v>
      </c>
      <c r="DC99" t="s">
        <v>3</v>
      </c>
      <c r="DD99" t="s">
        <v>3</v>
      </c>
      <c r="DE99" t="s">
        <v>3</v>
      </c>
      <c r="DF99" t="s">
        <v>3</v>
      </c>
      <c r="DG99" t="s">
        <v>3</v>
      </c>
      <c r="DH99" t="s">
        <v>3</v>
      </c>
      <c r="DI99" t="s">
        <v>3</v>
      </c>
      <c r="DJ99" t="s">
        <v>3</v>
      </c>
      <c r="DK99" t="s">
        <v>3</v>
      </c>
      <c r="DL99" t="s">
        <v>3</v>
      </c>
      <c r="DM99" t="s">
        <v>3</v>
      </c>
      <c r="DN99">
        <v>0</v>
      </c>
      <c r="DO99">
        <v>0</v>
      </c>
      <c r="DP99">
        <v>1</v>
      </c>
      <c r="DQ99">
        <v>1</v>
      </c>
      <c r="DU99">
        <v>1010</v>
      </c>
      <c r="DV99" t="s">
        <v>55</v>
      </c>
      <c r="DW99" t="s">
        <v>55</v>
      </c>
      <c r="DX99">
        <v>1</v>
      </c>
      <c r="DZ99" t="s">
        <v>3</v>
      </c>
      <c r="EA99" t="s">
        <v>3</v>
      </c>
      <c r="EB99" t="s">
        <v>3</v>
      </c>
      <c r="EC99" t="s">
        <v>3</v>
      </c>
      <c r="EE99">
        <v>0</v>
      </c>
      <c r="EF99">
        <v>0</v>
      </c>
      <c r="EG99" t="s">
        <v>3</v>
      </c>
      <c r="EH99">
        <v>0</v>
      </c>
      <c r="EI99" t="s">
        <v>3</v>
      </c>
      <c r="EJ99">
        <v>0</v>
      </c>
      <c r="EK99">
        <v>333</v>
      </c>
      <c r="EL99" t="s">
        <v>3</v>
      </c>
      <c r="EM99" t="s">
        <v>3</v>
      </c>
      <c r="EO99" t="s">
        <v>3</v>
      </c>
      <c r="EQ99">
        <v>0</v>
      </c>
      <c r="ER99">
        <v>1466.17</v>
      </c>
      <c r="ES99">
        <v>1466.17</v>
      </c>
      <c r="ET99">
        <v>0</v>
      </c>
      <c r="EU99">
        <v>0</v>
      </c>
      <c r="EV99">
        <v>0</v>
      </c>
      <c r="EW99">
        <v>0</v>
      </c>
      <c r="EX99">
        <v>0</v>
      </c>
      <c r="EZ99">
        <v>5</v>
      </c>
      <c r="FC99">
        <v>1</v>
      </c>
      <c r="FD99">
        <v>18</v>
      </c>
      <c r="FF99">
        <v>17042.09</v>
      </c>
      <c r="FQ99">
        <v>0</v>
      </c>
      <c r="FR99">
        <v>0</v>
      </c>
      <c r="FS99">
        <v>0</v>
      </c>
      <c r="FX99">
        <v>112</v>
      </c>
      <c r="FY99">
        <v>70</v>
      </c>
      <c r="GA99" t="s">
        <v>56</v>
      </c>
      <c r="GD99">
        <v>0</v>
      </c>
      <c r="GF99">
        <v>277238542</v>
      </c>
      <c r="GG99">
        <v>2</v>
      </c>
      <c r="GH99">
        <v>3</v>
      </c>
      <c r="GI99">
        <v>5</v>
      </c>
      <c r="GJ99">
        <v>0</v>
      </c>
      <c r="GK99">
        <f>ROUND(R99*(R12)/100,2)</f>
        <v>0</v>
      </c>
      <c r="GL99">
        <f t="shared" si="253"/>
        <v>0</v>
      </c>
      <c r="GM99">
        <f t="shared" si="254"/>
        <v>188314.87</v>
      </c>
      <c r="GN99">
        <f t="shared" si="255"/>
        <v>188314.87</v>
      </c>
      <c r="GO99">
        <f t="shared" si="256"/>
        <v>0</v>
      </c>
      <c r="GP99">
        <f t="shared" si="257"/>
        <v>0</v>
      </c>
      <c r="GR99">
        <v>1</v>
      </c>
      <c r="GS99">
        <v>1</v>
      </c>
      <c r="GT99">
        <v>0</v>
      </c>
      <c r="GU99" t="s">
        <v>3</v>
      </c>
      <c r="GV99">
        <f t="shared" si="258"/>
        <v>0</v>
      </c>
      <c r="GW99">
        <v>1</v>
      </c>
      <c r="GX99">
        <f t="shared" si="259"/>
        <v>0</v>
      </c>
      <c r="HA99">
        <v>0</v>
      </c>
      <c r="HB99">
        <v>0</v>
      </c>
      <c r="HC99">
        <f t="shared" si="260"/>
        <v>0</v>
      </c>
      <c r="HE99" t="s">
        <v>20</v>
      </c>
      <c r="HF99" t="s">
        <v>21</v>
      </c>
      <c r="HM99" t="s">
        <v>3</v>
      </c>
      <c r="HN99" t="s">
        <v>3</v>
      </c>
      <c r="HO99" t="s">
        <v>3</v>
      </c>
      <c r="HP99" t="s">
        <v>3</v>
      </c>
      <c r="HQ99" t="s">
        <v>3</v>
      </c>
      <c r="HS99">
        <v>0</v>
      </c>
      <c r="IK99">
        <v>0</v>
      </c>
    </row>
    <row r="100" spans="1:245" x14ac:dyDescent="0.2">
      <c r="A100">
        <v>18</v>
      </c>
      <c r="B100">
        <v>1</v>
      </c>
      <c r="C100">
        <v>122</v>
      </c>
      <c r="E100" t="s">
        <v>103</v>
      </c>
      <c r="F100" t="s">
        <v>16</v>
      </c>
      <c r="G100" t="s">
        <v>58</v>
      </c>
      <c r="H100" t="s">
        <v>55</v>
      </c>
      <c r="I100">
        <f>I98*J100</f>
        <v>13</v>
      </c>
      <c r="J100">
        <v>12.621359223300971</v>
      </c>
      <c r="K100">
        <v>12.621359</v>
      </c>
      <c r="O100">
        <f t="shared" si="230"/>
        <v>87834.98</v>
      </c>
      <c r="P100">
        <f t="shared" si="231"/>
        <v>87834.98</v>
      </c>
      <c r="Q100">
        <f t="shared" si="232"/>
        <v>0</v>
      </c>
      <c r="R100">
        <f t="shared" si="233"/>
        <v>0</v>
      </c>
      <c r="S100">
        <f t="shared" si="234"/>
        <v>0</v>
      </c>
      <c r="T100">
        <f t="shared" si="235"/>
        <v>0</v>
      </c>
      <c r="U100">
        <f t="shared" si="236"/>
        <v>0</v>
      </c>
      <c r="V100">
        <f t="shared" si="237"/>
        <v>0</v>
      </c>
      <c r="W100">
        <f t="shared" si="238"/>
        <v>0</v>
      </c>
      <c r="X100">
        <f t="shared" si="239"/>
        <v>0</v>
      </c>
      <c r="Y100">
        <f t="shared" si="240"/>
        <v>0</v>
      </c>
      <c r="AA100">
        <v>64249956</v>
      </c>
      <c r="AB100">
        <f t="shared" si="241"/>
        <v>683.86</v>
      </c>
      <c r="AC100">
        <f t="shared" si="242"/>
        <v>683.86</v>
      </c>
      <c r="AD100">
        <f t="shared" si="261"/>
        <v>0</v>
      </c>
      <c r="AE100">
        <f t="shared" si="243"/>
        <v>0</v>
      </c>
      <c r="AF100">
        <f t="shared" si="244"/>
        <v>0</v>
      </c>
      <c r="AG100">
        <f t="shared" si="245"/>
        <v>0</v>
      </c>
      <c r="AH100">
        <f t="shared" si="246"/>
        <v>0</v>
      </c>
      <c r="AI100">
        <f t="shared" si="247"/>
        <v>0</v>
      </c>
      <c r="AJ100">
        <f t="shared" si="248"/>
        <v>0</v>
      </c>
      <c r="AK100">
        <v>683.86</v>
      </c>
      <c r="AL100">
        <v>683.86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1</v>
      </c>
      <c r="AW100">
        <v>1</v>
      </c>
      <c r="AZ100">
        <v>1</v>
      </c>
      <c r="BA100">
        <v>1</v>
      </c>
      <c r="BB100">
        <v>1</v>
      </c>
      <c r="BC100">
        <v>9.8800000000000008</v>
      </c>
      <c r="BD100" t="s">
        <v>3</v>
      </c>
      <c r="BE100" t="s">
        <v>3</v>
      </c>
      <c r="BF100" t="s">
        <v>3</v>
      </c>
      <c r="BG100" t="s">
        <v>3</v>
      </c>
      <c r="BH100">
        <v>3</v>
      </c>
      <c r="BI100">
        <v>0</v>
      </c>
      <c r="BJ100" t="s">
        <v>3</v>
      </c>
      <c r="BM100">
        <v>333</v>
      </c>
      <c r="BN100">
        <v>0</v>
      </c>
      <c r="BO100" t="s">
        <v>3</v>
      </c>
      <c r="BP100">
        <v>0</v>
      </c>
      <c r="BQ100">
        <v>0</v>
      </c>
      <c r="BR100">
        <v>0</v>
      </c>
      <c r="BS100">
        <v>1</v>
      </c>
      <c r="BT100">
        <v>1</v>
      </c>
      <c r="BU100">
        <v>1</v>
      </c>
      <c r="BV100">
        <v>1</v>
      </c>
      <c r="BW100">
        <v>1</v>
      </c>
      <c r="BX100">
        <v>1</v>
      </c>
      <c r="BY100" t="s">
        <v>3</v>
      </c>
      <c r="BZ100">
        <v>112</v>
      </c>
      <c r="CA100">
        <v>70</v>
      </c>
      <c r="CB100" t="s">
        <v>3</v>
      </c>
      <c r="CE100">
        <v>0</v>
      </c>
      <c r="CF100">
        <v>0</v>
      </c>
      <c r="CG100">
        <v>0</v>
      </c>
      <c r="CM100">
        <v>0</v>
      </c>
      <c r="CN100" t="s">
        <v>3</v>
      </c>
      <c r="CO100">
        <v>0</v>
      </c>
      <c r="CP100">
        <f t="shared" si="249"/>
        <v>87834.98</v>
      </c>
      <c r="CQ100">
        <f t="shared" si="262"/>
        <v>6756.5368000000008</v>
      </c>
      <c r="CR100">
        <f t="shared" si="263"/>
        <v>0</v>
      </c>
      <c r="CS100">
        <f t="shared" si="264"/>
        <v>0</v>
      </c>
      <c r="CT100">
        <f t="shared" si="265"/>
        <v>0</v>
      </c>
      <c r="CU100">
        <f t="shared" si="250"/>
        <v>0</v>
      </c>
      <c r="CV100">
        <f t="shared" si="266"/>
        <v>0</v>
      </c>
      <c r="CW100">
        <f t="shared" si="251"/>
        <v>0</v>
      </c>
      <c r="CX100">
        <f t="shared" si="252"/>
        <v>0</v>
      </c>
      <c r="CY100">
        <f>0</f>
        <v>0</v>
      </c>
      <c r="CZ100">
        <f>0</f>
        <v>0</v>
      </c>
      <c r="DC100" t="s">
        <v>3</v>
      </c>
      <c r="DD100" t="s">
        <v>3</v>
      </c>
      <c r="DE100" t="s">
        <v>3</v>
      </c>
      <c r="DF100" t="s">
        <v>3</v>
      </c>
      <c r="DG100" t="s">
        <v>3</v>
      </c>
      <c r="DH100" t="s">
        <v>3</v>
      </c>
      <c r="DI100" t="s">
        <v>3</v>
      </c>
      <c r="DJ100" t="s">
        <v>3</v>
      </c>
      <c r="DK100" t="s">
        <v>3</v>
      </c>
      <c r="DL100" t="s">
        <v>3</v>
      </c>
      <c r="DM100" t="s">
        <v>3</v>
      </c>
      <c r="DN100">
        <v>0</v>
      </c>
      <c r="DO100">
        <v>0</v>
      </c>
      <c r="DP100">
        <v>1</v>
      </c>
      <c r="DQ100">
        <v>1</v>
      </c>
      <c r="DU100">
        <v>1010</v>
      </c>
      <c r="DV100" t="s">
        <v>55</v>
      </c>
      <c r="DW100" t="s">
        <v>55</v>
      </c>
      <c r="DX100">
        <v>1</v>
      </c>
      <c r="DZ100" t="s">
        <v>3</v>
      </c>
      <c r="EA100" t="s">
        <v>3</v>
      </c>
      <c r="EB100" t="s">
        <v>3</v>
      </c>
      <c r="EC100" t="s">
        <v>3</v>
      </c>
      <c r="EE100">
        <v>0</v>
      </c>
      <c r="EF100">
        <v>0</v>
      </c>
      <c r="EG100" t="s">
        <v>3</v>
      </c>
      <c r="EH100">
        <v>0</v>
      </c>
      <c r="EI100" t="s">
        <v>3</v>
      </c>
      <c r="EJ100">
        <v>0</v>
      </c>
      <c r="EK100">
        <v>333</v>
      </c>
      <c r="EL100" t="s">
        <v>3</v>
      </c>
      <c r="EM100" t="s">
        <v>3</v>
      </c>
      <c r="EO100" t="s">
        <v>3</v>
      </c>
      <c r="EQ100">
        <v>0</v>
      </c>
      <c r="ER100">
        <v>683.86</v>
      </c>
      <c r="ES100">
        <v>683.86</v>
      </c>
      <c r="ET100">
        <v>0</v>
      </c>
      <c r="EU100">
        <v>0</v>
      </c>
      <c r="EV100">
        <v>0</v>
      </c>
      <c r="EW100">
        <v>0</v>
      </c>
      <c r="EX100">
        <v>0</v>
      </c>
      <c r="EZ100">
        <v>5</v>
      </c>
      <c r="FC100">
        <v>1</v>
      </c>
      <c r="FD100">
        <v>18</v>
      </c>
      <c r="FF100">
        <v>7948.85</v>
      </c>
      <c r="FQ100">
        <v>0</v>
      </c>
      <c r="FR100">
        <v>0</v>
      </c>
      <c r="FS100">
        <v>0</v>
      </c>
      <c r="FX100">
        <v>112</v>
      </c>
      <c r="FY100">
        <v>70</v>
      </c>
      <c r="GA100" t="s">
        <v>59</v>
      </c>
      <c r="GD100">
        <v>0</v>
      </c>
      <c r="GF100">
        <v>-1269339310</v>
      </c>
      <c r="GG100">
        <v>2</v>
      </c>
      <c r="GH100">
        <v>3</v>
      </c>
      <c r="GI100">
        <v>5</v>
      </c>
      <c r="GJ100">
        <v>0</v>
      </c>
      <c r="GK100">
        <f>ROUND(R100*(R12)/100,2)</f>
        <v>0</v>
      </c>
      <c r="GL100">
        <f t="shared" si="253"/>
        <v>0</v>
      </c>
      <c r="GM100">
        <f t="shared" si="254"/>
        <v>87834.98</v>
      </c>
      <c r="GN100">
        <f t="shared" si="255"/>
        <v>87834.98</v>
      </c>
      <c r="GO100">
        <f t="shared" si="256"/>
        <v>0</v>
      </c>
      <c r="GP100">
        <f t="shared" si="257"/>
        <v>0</v>
      </c>
      <c r="GR100">
        <v>1</v>
      </c>
      <c r="GS100">
        <v>1</v>
      </c>
      <c r="GT100">
        <v>0</v>
      </c>
      <c r="GU100" t="s">
        <v>3</v>
      </c>
      <c r="GV100">
        <f t="shared" si="258"/>
        <v>0</v>
      </c>
      <c r="GW100">
        <v>1</v>
      </c>
      <c r="GX100">
        <f t="shared" si="259"/>
        <v>0</v>
      </c>
      <c r="HA100">
        <v>0</v>
      </c>
      <c r="HB100">
        <v>0</v>
      </c>
      <c r="HC100">
        <f t="shared" si="260"/>
        <v>0</v>
      </c>
      <c r="HE100" t="s">
        <v>20</v>
      </c>
      <c r="HF100" t="s">
        <v>21</v>
      </c>
      <c r="HM100" t="s">
        <v>3</v>
      </c>
      <c r="HN100" t="s">
        <v>3</v>
      </c>
      <c r="HO100" t="s">
        <v>3</v>
      </c>
      <c r="HP100" t="s">
        <v>3</v>
      </c>
      <c r="HQ100" t="s">
        <v>3</v>
      </c>
      <c r="HS100">
        <v>0</v>
      </c>
      <c r="IK100">
        <v>0</v>
      </c>
    </row>
    <row r="101" spans="1:245" x14ac:dyDescent="0.2">
      <c r="A101">
        <v>18</v>
      </c>
      <c r="B101">
        <v>1</v>
      </c>
      <c r="C101">
        <v>123</v>
      </c>
      <c r="E101" t="s">
        <v>104</v>
      </c>
      <c r="F101" t="s">
        <v>16</v>
      </c>
      <c r="G101" t="s">
        <v>61</v>
      </c>
      <c r="H101" t="s">
        <v>55</v>
      </c>
      <c r="I101">
        <f>I98*J101</f>
        <v>29</v>
      </c>
      <c r="J101">
        <v>28.155339805825243</v>
      </c>
      <c r="K101">
        <v>28.155339999999999</v>
      </c>
      <c r="O101">
        <f t="shared" si="230"/>
        <v>56358.48</v>
      </c>
      <c r="P101">
        <f t="shared" si="231"/>
        <v>56358.48</v>
      </c>
      <c r="Q101">
        <f t="shared" si="232"/>
        <v>0</v>
      </c>
      <c r="R101">
        <f t="shared" si="233"/>
        <v>0</v>
      </c>
      <c r="S101">
        <f t="shared" si="234"/>
        <v>0</v>
      </c>
      <c r="T101">
        <f t="shared" si="235"/>
        <v>0</v>
      </c>
      <c r="U101">
        <f t="shared" si="236"/>
        <v>0</v>
      </c>
      <c r="V101">
        <f t="shared" si="237"/>
        <v>0</v>
      </c>
      <c r="W101">
        <f t="shared" si="238"/>
        <v>0</v>
      </c>
      <c r="X101">
        <f t="shared" si="239"/>
        <v>0</v>
      </c>
      <c r="Y101">
        <f t="shared" si="240"/>
        <v>0</v>
      </c>
      <c r="AA101">
        <v>64249956</v>
      </c>
      <c r="AB101">
        <f t="shared" si="241"/>
        <v>196.7</v>
      </c>
      <c r="AC101">
        <f t="shared" si="242"/>
        <v>196.7</v>
      </c>
      <c r="AD101">
        <f t="shared" si="261"/>
        <v>0</v>
      </c>
      <c r="AE101">
        <f t="shared" si="243"/>
        <v>0</v>
      </c>
      <c r="AF101">
        <f t="shared" si="244"/>
        <v>0</v>
      </c>
      <c r="AG101">
        <f t="shared" si="245"/>
        <v>0</v>
      </c>
      <c r="AH101">
        <f t="shared" si="246"/>
        <v>0</v>
      </c>
      <c r="AI101">
        <f t="shared" si="247"/>
        <v>0</v>
      </c>
      <c r="AJ101">
        <f t="shared" si="248"/>
        <v>0</v>
      </c>
      <c r="AK101">
        <v>196.70000000000002</v>
      </c>
      <c r="AL101">
        <v>196.70000000000002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1</v>
      </c>
      <c r="AW101">
        <v>1</v>
      </c>
      <c r="AZ101">
        <v>1</v>
      </c>
      <c r="BA101">
        <v>1</v>
      </c>
      <c r="BB101">
        <v>1</v>
      </c>
      <c r="BC101">
        <v>9.8800000000000008</v>
      </c>
      <c r="BD101" t="s">
        <v>3</v>
      </c>
      <c r="BE101" t="s">
        <v>3</v>
      </c>
      <c r="BF101" t="s">
        <v>3</v>
      </c>
      <c r="BG101" t="s">
        <v>3</v>
      </c>
      <c r="BH101">
        <v>3</v>
      </c>
      <c r="BI101">
        <v>0</v>
      </c>
      <c r="BJ101" t="s">
        <v>3</v>
      </c>
      <c r="BM101">
        <v>333</v>
      </c>
      <c r="BN101">
        <v>0</v>
      </c>
      <c r="BO101" t="s">
        <v>3</v>
      </c>
      <c r="BP101">
        <v>0</v>
      </c>
      <c r="BQ101">
        <v>0</v>
      </c>
      <c r="BR101">
        <v>0</v>
      </c>
      <c r="BS101">
        <v>1</v>
      </c>
      <c r="BT101">
        <v>1</v>
      </c>
      <c r="BU101">
        <v>1</v>
      </c>
      <c r="BV101">
        <v>1</v>
      </c>
      <c r="BW101">
        <v>1</v>
      </c>
      <c r="BX101">
        <v>1</v>
      </c>
      <c r="BY101" t="s">
        <v>3</v>
      </c>
      <c r="BZ101">
        <v>112</v>
      </c>
      <c r="CA101">
        <v>70</v>
      </c>
      <c r="CB101" t="s">
        <v>3</v>
      </c>
      <c r="CE101">
        <v>0</v>
      </c>
      <c r="CF101">
        <v>0</v>
      </c>
      <c r="CG101">
        <v>0</v>
      </c>
      <c r="CM101">
        <v>0</v>
      </c>
      <c r="CN101" t="s">
        <v>3</v>
      </c>
      <c r="CO101">
        <v>0</v>
      </c>
      <c r="CP101">
        <f t="shared" si="249"/>
        <v>56358.48</v>
      </c>
      <c r="CQ101">
        <f t="shared" si="262"/>
        <v>1943.396</v>
      </c>
      <c r="CR101">
        <f t="shared" si="263"/>
        <v>0</v>
      </c>
      <c r="CS101">
        <f t="shared" si="264"/>
        <v>0</v>
      </c>
      <c r="CT101">
        <f t="shared" si="265"/>
        <v>0</v>
      </c>
      <c r="CU101">
        <f t="shared" si="250"/>
        <v>0</v>
      </c>
      <c r="CV101">
        <f t="shared" si="266"/>
        <v>0</v>
      </c>
      <c r="CW101">
        <f t="shared" si="251"/>
        <v>0</v>
      </c>
      <c r="CX101">
        <f t="shared" si="252"/>
        <v>0</v>
      </c>
      <c r="CY101">
        <f>0</f>
        <v>0</v>
      </c>
      <c r="CZ101">
        <f>0</f>
        <v>0</v>
      </c>
      <c r="DC101" t="s">
        <v>3</v>
      </c>
      <c r="DD101" t="s">
        <v>3</v>
      </c>
      <c r="DE101" t="s">
        <v>3</v>
      </c>
      <c r="DF101" t="s">
        <v>3</v>
      </c>
      <c r="DG101" t="s">
        <v>3</v>
      </c>
      <c r="DH101" t="s">
        <v>3</v>
      </c>
      <c r="DI101" t="s">
        <v>3</v>
      </c>
      <c r="DJ101" t="s">
        <v>3</v>
      </c>
      <c r="DK101" t="s">
        <v>3</v>
      </c>
      <c r="DL101" t="s">
        <v>3</v>
      </c>
      <c r="DM101" t="s">
        <v>3</v>
      </c>
      <c r="DN101">
        <v>0</v>
      </c>
      <c r="DO101">
        <v>0</v>
      </c>
      <c r="DP101">
        <v>1</v>
      </c>
      <c r="DQ101">
        <v>1</v>
      </c>
      <c r="DU101">
        <v>1010</v>
      </c>
      <c r="DV101" t="s">
        <v>55</v>
      </c>
      <c r="DW101" t="s">
        <v>55</v>
      </c>
      <c r="DX101">
        <v>1</v>
      </c>
      <c r="DZ101" t="s">
        <v>3</v>
      </c>
      <c r="EA101" t="s">
        <v>3</v>
      </c>
      <c r="EB101" t="s">
        <v>3</v>
      </c>
      <c r="EC101" t="s">
        <v>3</v>
      </c>
      <c r="EE101">
        <v>0</v>
      </c>
      <c r="EF101">
        <v>0</v>
      </c>
      <c r="EG101" t="s">
        <v>3</v>
      </c>
      <c r="EH101">
        <v>0</v>
      </c>
      <c r="EI101" t="s">
        <v>3</v>
      </c>
      <c r="EJ101">
        <v>0</v>
      </c>
      <c r="EK101">
        <v>333</v>
      </c>
      <c r="EL101" t="s">
        <v>3</v>
      </c>
      <c r="EM101" t="s">
        <v>3</v>
      </c>
      <c r="EO101" t="s">
        <v>3</v>
      </c>
      <c r="EQ101">
        <v>0</v>
      </c>
      <c r="ER101">
        <v>196.70000000000002</v>
      </c>
      <c r="ES101">
        <v>196.70000000000002</v>
      </c>
      <c r="ET101">
        <v>0</v>
      </c>
      <c r="EU101">
        <v>0</v>
      </c>
      <c r="EV101">
        <v>0</v>
      </c>
      <c r="EW101">
        <v>0</v>
      </c>
      <c r="EX101">
        <v>0</v>
      </c>
      <c r="EZ101">
        <v>5</v>
      </c>
      <c r="FC101">
        <v>1</v>
      </c>
      <c r="FD101">
        <v>18</v>
      </c>
      <c r="FF101">
        <v>2286.2800000000002</v>
      </c>
      <c r="FQ101">
        <v>0</v>
      </c>
      <c r="FR101">
        <v>0</v>
      </c>
      <c r="FS101">
        <v>0</v>
      </c>
      <c r="FX101">
        <v>112</v>
      </c>
      <c r="FY101">
        <v>70</v>
      </c>
      <c r="GA101" t="s">
        <v>62</v>
      </c>
      <c r="GD101">
        <v>0</v>
      </c>
      <c r="GF101">
        <v>1154660637</v>
      </c>
      <c r="GG101">
        <v>2</v>
      </c>
      <c r="GH101">
        <v>3</v>
      </c>
      <c r="GI101">
        <v>5</v>
      </c>
      <c r="GJ101">
        <v>0</v>
      </c>
      <c r="GK101">
        <f>ROUND(R101*(R12)/100,2)</f>
        <v>0</v>
      </c>
      <c r="GL101">
        <f t="shared" si="253"/>
        <v>0</v>
      </c>
      <c r="GM101">
        <f t="shared" si="254"/>
        <v>56358.48</v>
      </c>
      <c r="GN101">
        <f t="shared" si="255"/>
        <v>56358.48</v>
      </c>
      <c r="GO101">
        <f t="shared" si="256"/>
        <v>0</v>
      </c>
      <c r="GP101">
        <f t="shared" si="257"/>
        <v>0</v>
      </c>
      <c r="GR101">
        <v>1</v>
      </c>
      <c r="GS101">
        <v>1</v>
      </c>
      <c r="GT101">
        <v>0</v>
      </c>
      <c r="GU101" t="s">
        <v>3</v>
      </c>
      <c r="GV101">
        <f t="shared" si="258"/>
        <v>0</v>
      </c>
      <c r="GW101">
        <v>1</v>
      </c>
      <c r="GX101">
        <f t="shared" si="259"/>
        <v>0</v>
      </c>
      <c r="HA101">
        <v>0</v>
      </c>
      <c r="HB101">
        <v>0</v>
      </c>
      <c r="HC101">
        <f t="shared" si="260"/>
        <v>0</v>
      </c>
      <c r="HE101" t="s">
        <v>20</v>
      </c>
      <c r="HF101" t="s">
        <v>21</v>
      </c>
      <c r="HM101" t="s">
        <v>3</v>
      </c>
      <c r="HN101" t="s">
        <v>3</v>
      </c>
      <c r="HO101" t="s">
        <v>3</v>
      </c>
      <c r="HP101" t="s">
        <v>3</v>
      </c>
      <c r="HQ101" t="s">
        <v>3</v>
      </c>
      <c r="HS101">
        <v>0</v>
      </c>
      <c r="IK101">
        <v>0</v>
      </c>
    </row>
    <row r="102" spans="1:245" x14ac:dyDescent="0.2">
      <c r="A102">
        <v>18</v>
      </c>
      <c r="B102">
        <v>1</v>
      </c>
      <c r="C102">
        <v>124</v>
      </c>
      <c r="E102" t="s">
        <v>105</v>
      </c>
      <c r="F102" t="s">
        <v>16</v>
      </c>
      <c r="G102" t="s">
        <v>64</v>
      </c>
      <c r="H102" t="s">
        <v>55</v>
      </c>
      <c r="I102">
        <f>I98*J102</f>
        <v>16</v>
      </c>
      <c r="J102">
        <v>15.533980582524272</v>
      </c>
      <c r="K102">
        <v>15.533981000000001</v>
      </c>
      <c r="O102">
        <f t="shared" si="230"/>
        <v>18808.36</v>
      </c>
      <c r="P102">
        <f t="shared" si="231"/>
        <v>18808.36</v>
      </c>
      <c r="Q102">
        <f t="shared" si="232"/>
        <v>0</v>
      </c>
      <c r="R102">
        <f t="shared" si="233"/>
        <v>0</v>
      </c>
      <c r="S102">
        <f t="shared" si="234"/>
        <v>0</v>
      </c>
      <c r="T102">
        <f t="shared" si="235"/>
        <v>0</v>
      </c>
      <c r="U102">
        <f t="shared" si="236"/>
        <v>0</v>
      </c>
      <c r="V102">
        <f t="shared" si="237"/>
        <v>0</v>
      </c>
      <c r="W102">
        <f t="shared" si="238"/>
        <v>0</v>
      </c>
      <c r="X102">
        <f t="shared" si="239"/>
        <v>0</v>
      </c>
      <c r="Y102">
        <f t="shared" si="240"/>
        <v>0</v>
      </c>
      <c r="AA102">
        <v>64249956</v>
      </c>
      <c r="AB102">
        <f t="shared" si="241"/>
        <v>118.98</v>
      </c>
      <c r="AC102">
        <f t="shared" si="242"/>
        <v>118.98</v>
      </c>
      <c r="AD102">
        <f t="shared" si="261"/>
        <v>0</v>
      </c>
      <c r="AE102">
        <f t="shared" si="243"/>
        <v>0</v>
      </c>
      <c r="AF102">
        <f t="shared" si="244"/>
        <v>0</v>
      </c>
      <c r="AG102">
        <f t="shared" si="245"/>
        <v>0</v>
      </c>
      <c r="AH102">
        <f t="shared" si="246"/>
        <v>0</v>
      </c>
      <c r="AI102">
        <f t="shared" si="247"/>
        <v>0</v>
      </c>
      <c r="AJ102">
        <f t="shared" si="248"/>
        <v>0</v>
      </c>
      <c r="AK102">
        <v>118.98</v>
      </c>
      <c r="AL102">
        <v>118.98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1</v>
      </c>
      <c r="AW102">
        <v>1</v>
      </c>
      <c r="AZ102">
        <v>1</v>
      </c>
      <c r="BA102">
        <v>1</v>
      </c>
      <c r="BB102">
        <v>1</v>
      </c>
      <c r="BC102">
        <v>9.8800000000000008</v>
      </c>
      <c r="BD102" t="s">
        <v>3</v>
      </c>
      <c r="BE102" t="s">
        <v>3</v>
      </c>
      <c r="BF102" t="s">
        <v>3</v>
      </c>
      <c r="BG102" t="s">
        <v>3</v>
      </c>
      <c r="BH102">
        <v>3</v>
      </c>
      <c r="BI102">
        <v>0</v>
      </c>
      <c r="BJ102" t="s">
        <v>3</v>
      </c>
      <c r="BM102">
        <v>333</v>
      </c>
      <c r="BN102">
        <v>0</v>
      </c>
      <c r="BO102" t="s">
        <v>3</v>
      </c>
      <c r="BP102">
        <v>0</v>
      </c>
      <c r="BQ102">
        <v>0</v>
      </c>
      <c r="BR102">
        <v>0</v>
      </c>
      <c r="BS102">
        <v>1</v>
      </c>
      <c r="BT102">
        <v>1</v>
      </c>
      <c r="BU102">
        <v>1</v>
      </c>
      <c r="BV102">
        <v>1</v>
      </c>
      <c r="BW102">
        <v>1</v>
      </c>
      <c r="BX102">
        <v>1</v>
      </c>
      <c r="BY102" t="s">
        <v>3</v>
      </c>
      <c r="BZ102">
        <v>112</v>
      </c>
      <c r="CA102">
        <v>70</v>
      </c>
      <c r="CB102" t="s">
        <v>3</v>
      </c>
      <c r="CE102">
        <v>0</v>
      </c>
      <c r="CF102">
        <v>0</v>
      </c>
      <c r="CG102">
        <v>0</v>
      </c>
      <c r="CM102">
        <v>0</v>
      </c>
      <c r="CN102" t="s">
        <v>3</v>
      </c>
      <c r="CO102">
        <v>0</v>
      </c>
      <c r="CP102">
        <f t="shared" si="249"/>
        <v>18808.36</v>
      </c>
      <c r="CQ102">
        <f t="shared" si="262"/>
        <v>1175.5224000000001</v>
      </c>
      <c r="CR102">
        <f t="shared" si="263"/>
        <v>0</v>
      </c>
      <c r="CS102">
        <f t="shared" si="264"/>
        <v>0</v>
      </c>
      <c r="CT102">
        <f t="shared" si="265"/>
        <v>0</v>
      </c>
      <c r="CU102">
        <f t="shared" si="250"/>
        <v>0</v>
      </c>
      <c r="CV102">
        <f t="shared" si="266"/>
        <v>0</v>
      </c>
      <c r="CW102">
        <f t="shared" si="251"/>
        <v>0</v>
      </c>
      <c r="CX102">
        <f t="shared" si="252"/>
        <v>0</v>
      </c>
      <c r="CY102">
        <f>0</f>
        <v>0</v>
      </c>
      <c r="CZ102">
        <f>0</f>
        <v>0</v>
      </c>
      <c r="DC102" t="s">
        <v>3</v>
      </c>
      <c r="DD102" t="s">
        <v>3</v>
      </c>
      <c r="DE102" t="s">
        <v>3</v>
      </c>
      <c r="DF102" t="s">
        <v>3</v>
      </c>
      <c r="DG102" t="s">
        <v>3</v>
      </c>
      <c r="DH102" t="s">
        <v>3</v>
      </c>
      <c r="DI102" t="s">
        <v>3</v>
      </c>
      <c r="DJ102" t="s">
        <v>3</v>
      </c>
      <c r="DK102" t="s">
        <v>3</v>
      </c>
      <c r="DL102" t="s">
        <v>3</v>
      </c>
      <c r="DM102" t="s">
        <v>3</v>
      </c>
      <c r="DN102">
        <v>0</v>
      </c>
      <c r="DO102">
        <v>0</v>
      </c>
      <c r="DP102">
        <v>1</v>
      </c>
      <c r="DQ102">
        <v>1</v>
      </c>
      <c r="DU102">
        <v>1010</v>
      </c>
      <c r="DV102" t="s">
        <v>55</v>
      </c>
      <c r="DW102" t="s">
        <v>55</v>
      </c>
      <c r="DX102">
        <v>1</v>
      </c>
      <c r="DZ102" t="s">
        <v>3</v>
      </c>
      <c r="EA102" t="s">
        <v>3</v>
      </c>
      <c r="EB102" t="s">
        <v>3</v>
      </c>
      <c r="EC102" t="s">
        <v>3</v>
      </c>
      <c r="EE102">
        <v>0</v>
      </c>
      <c r="EF102">
        <v>0</v>
      </c>
      <c r="EG102" t="s">
        <v>3</v>
      </c>
      <c r="EH102">
        <v>0</v>
      </c>
      <c r="EI102" t="s">
        <v>3</v>
      </c>
      <c r="EJ102">
        <v>0</v>
      </c>
      <c r="EK102">
        <v>333</v>
      </c>
      <c r="EL102" t="s">
        <v>3</v>
      </c>
      <c r="EM102" t="s">
        <v>3</v>
      </c>
      <c r="EO102" t="s">
        <v>3</v>
      </c>
      <c r="EQ102">
        <v>0</v>
      </c>
      <c r="ER102">
        <v>118.98</v>
      </c>
      <c r="ES102">
        <v>118.98</v>
      </c>
      <c r="ET102">
        <v>0</v>
      </c>
      <c r="EU102">
        <v>0</v>
      </c>
      <c r="EV102">
        <v>0</v>
      </c>
      <c r="EW102">
        <v>0</v>
      </c>
      <c r="EX102">
        <v>0</v>
      </c>
      <c r="EZ102">
        <v>5</v>
      </c>
      <c r="FC102">
        <v>1</v>
      </c>
      <c r="FD102">
        <v>18</v>
      </c>
      <c r="FF102">
        <v>1383.02</v>
      </c>
      <c r="FQ102">
        <v>0</v>
      </c>
      <c r="FR102">
        <v>0</v>
      </c>
      <c r="FS102">
        <v>0</v>
      </c>
      <c r="FX102">
        <v>112</v>
      </c>
      <c r="FY102">
        <v>70</v>
      </c>
      <c r="GA102" t="s">
        <v>65</v>
      </c>
      <c r="GD102">
        <v>0</v>
      </c>
      <c r="GF102">
        <v>158177034</v>
      </c>
      <c r="GG102">
        <v>2</v>
      </c>
      <c r="GH102">
        <v>3</v>
      </c>
      <c r="GI102">
        <v>5</v>
      </c>
      <c r="GJ102">
        <v>0</v>
      </c>
      <c r="GK102">
        <f>ROUND(R102*(R12)/100,2)</f>
        <v>0</v>
      </c>
      <c r="GL102">
        <f t="shared" si="253"/>
        <v>0</v>
      </c>
      <c r="GM102">
        <f t="shared" si="254"/>
        <v>18808.36</v>
      </c>
      <c r="GN102">
        <f t="shared" si="255"/>
        <v>18808.36</v>
      </c>
      <c r="GO102">
        <f t="shared" si="256"/>
        <v>0</v>
      </c>
      <c r="GP102">
        <f t="shared" si="257"/>
        <v>0</v>
      </c>
      <c r="GR102">
        <v>1</v>
      </c>
      <c r="GS102">
        <v>1</v>
      </c>
      <c r="GT102">
        <v>0</v>
      </c>
      <c r="GU102" t="s">
        <v>3</v>
      </c>
      <c r="GV102">
        <f t="shared" si="258"/>
        <v>0</v>
      </c>
      <c r="GW102">
        <v>1</v>
      </c>
      <c r="GX102">
        <f t="shared" si="259"/>
        <v>0</v>
      </c>
      <c r="HA102">
        <v>0</v>
      </c>
      <c r="HB102">
        <v>0</v>
      </c>
      <c r="HC102">
        <f t="shared" si="260"/>
        <v>0</v>
      </c>
      <c r="HE102" t="s">
        <v>20</v>
      </c>
      <c r="HF102" t="s">
        <v>21</v>
      </c>
      <c r="HM102" t="s">
        <v>3</v>
      </c>
      <c r="HN102" t="s">
        <v>3</v>
      </c>
      <c r="HO102" t="s">
        <v>3</v>
      </c>
      <c r="HP102" t="s">
        <v>3</v>
      </c>
      <c r="HQ102" t="s">
        <v>3</v>
      </c>
      <c r="HS102">
        <v>0</v>
      </c>
      <c r="IK102">
        <v>0</v>
      </c>
    </row>
    <row r="103" spans="1:245" x14ac:dyDescent="0.2">
      <c r="A103">
        <v>18</v>
      </c>
      <c r="B103">
        <v>1</v>
      </c>
      <c r="C103">
        <v>125</v>
      </c>
      <c r="E103" t="s">
        <v>106</v>
      </c>
      <c r="F103" t="s">
        <v>16</v>
      </c>
      <c r="G103" t="s">
        <v>67</v>
      </c>
      <c r="H103" t="s">
        <v>55</v>
      </c>
      <c r="I103">
        <f>I98*J103</f>
        <v>32</v>
      </c>
      <c r="J103">
        <v>31.067961165048544</v>
      </c>
      <c r="K103">
        <v>31.067961</v>
      </c>
      <c r="O103">
        <f t="shared" si="230"/>
        <v>36102.31</v>
      </c>
      <c r="P103">
        <f t="shared" si="231"/>
        <v>36102.31</v>
      </c>
      <c r="Q103">
        <f t="shared" si="232"/>
        <v>0</v>
      </c>
      <c r="R103">
        <f t="shared" si="233"/>
        <v>0</v>
      </c>
      <c r="S103">
        <f t="shared" si="234"/>
        <v>0</v>
      </c>
      <c r="T103">
        <f t="shared" si="235"/>
        <v>0</v>
      </c>
      <c r="U103">
        <f t="shared" si="236"/>
        <v>0</v>
      </c>
      <c r="V103">
        <f t="shared" si="237"/>
        <v>0</v>
      </c>
      <c r="W103">
        <f t="shared" si="238"/>
        <v>0</v>
      </c>
      <c r="X103">
        <f t="shared" si="239"/>
        <v>0</v>
      </c>
      <c r="Y103">
        <f t="shared" si="240"/>
        <v>0</v>
      </c>
      <c r="AA103">
        <v>64249956</v>
      </c>
      <c r="AB103">
        <f t="shared" si="241"/>
        <v>114.19</v>
      </c>
      <c r="AC103">
        <f t="shared" si="242"/>
        <v>114.19</v>
      </c>
      <c r="AD103">
        <f t="shared" si="261"/>
        <v>0</v>
      </c>
      <c r="AE103">
        <f t="shared" si="243"/>
        <v>0</v>
      </c>
      <c r="AF103">
        <f t="shared" si="244"/>
        <v>0</v>
      </c>
      <c r="AG103">
        <f t="shared" si="245"/>
        <v>0</v>
      </c>
      <c r="AH103">
        <f t="shared" si="246"/>
        <v>0</v>
      </c>
      <c r="AI103">
        <f t="shared" si="247"/>
        <v>0</v>
      </c>
      <c r="AJ103">
        <f t="shared" si="248"/>
        <v>0</v>
      </c>
      <c r="AK103">
        <v>114.19</v>
      </c>
      <c r="AL103">
        <v>114.19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1</v>
      </c>
      <c r="AW103">
        <v>1</v>
      </c>
      <c r="AZ103">
        <v>1</v>
      </c>
      <c r="BA103">
        <v>1</v>
      </c>
      <c r="BB103">
        <v>1</v>
      </c>
      <c r="BC103">
        <v>9.8800000000000008</v>
      </c>
      <c r="BD103" t="s">
        <v>3</v>
      </c>
      <c r="BE103" t="s">
        <v>3</v>
      </c>
      <c r="BF103" t="s">
        <v>3</v>
      </c>
      <c r="BG103" t="s">
        <v>3</v>
      </c>
      <c r="BH103">
        <v>3</v>
      </c>
      <c r="BI103">
        <v>0</v>
      </c>
      <c r="BJ103" t="s">
        <v>3</v>
      </c>
      <c r="BM103">
        <v>333</v>
      </c>
      <c r="BN103">
        <v>0</v>
      </c>
      <c r="BO103" t="s">
        <v>3</v>
      </c>
      <c r="BP103">
        <v>0</v>
      </c>
      <c r="BQ103">
        <v>0</v>
      </c>
      <c r="BR103">
        <v>0</v>
      </c>
      <c r="BS103">
        <v>1</v>
      </c>
      <c r="BT103">
        <v>1</v>
      </c>
      <c r="BU103">
        <v>1</v>
      </c>
      <c r="BV103">
        <v>1</v>
      </c>
      <c r="BW103">
        <v>1</v>
      </c>
      <c r="BX103">
        <v>1</v>
      </c>
      <c r="BY103" t="s">
        <v>3</v>
      </c>
      <c r="BZ103">
        <v>112</v>
      </c>
      <c r="CA103">
        <v>70</v>
      </c>
      <c r="CB103" t="s">
        <v>3</v>
      </c>
      <c r="CE103">
        <v>0</v>
      </c>
      <c r="CF103">
        <v>0</v>
      </c>
      <c r="CG103">
        <v>0</v>
      </c>
      <c r="CM103">
        <v>0</v>
      </c>
      <c r="CN103" t="s">
        <v>3</v>
      </c>
      <c r="CO103">
        <v>0</v>
      </c>
      <c r="CP103">
        <f t="shared" si="249"/>
        <v>36102.31</v>
      </c>
      <c r="CQ103">
        <f t="shared" si="262"/>
        <v>1128.1972000000001</v>
      </c>
      <c r="CR103">
        <f t="shared" si="263"/>
        <v>0</v>
      </c>
      <c r="CS103">
        <f t="shared" si="264"/>
        <v>0</v>
      </c>
      <c r="CT103">
        <f t="shared" si="265"/>
        <v>0</v>
      </c>
      <c r="CU103">
        <f t="shared" si="250"/>
        <v>0</v>
      </c>
      <c r="CV103">
        <f t="shared" si="266"/>
        <v>0</v>
      </c>
      <c r="CW103">
        <f t="shared" si="251"/>
        <v>0</v>
      </c>
      <c r="CX103">
        <f t="shared" si="252"/>
        <v>0</v>
      </c>
      <c r="CY103">
        <f>0</f>
        <v>0</v>
      </c>
      <c r="CZ103">
        <f>0</f>
        <v>0</v>
      </c>
      <c r="DC103" t="s">
        <v>3</v>
      </c>
      <c r="DD103" t="s">
        <v>3</v>
      </c>
      <c r="DE103" t="s">
        <v>3</v>
      </c>
      <c r="DF103" t="s">
        <v>3</v>
      </c>
      <c r="DG103" t="s">
        <v>3</v>
      </c>
      <c r="DH103" t="s">
        <v>3</v>
      </c>
      <c r="DI103" t="s">
        <v>3</v>
      </c>
      <c r="DJ103" t="s">
        <v>3</v>
      </c>
      <c r="DK103" t="s">
        <v>3</v>
      </c>
      <c r="DL103" t="s">
        <v>3</v>
      </c>
      <c r="DM103" t="s">
        <v>3</v>
      </c>
      <c r="DN103">
        <v>0</v>
      </c>
      <c r="DO103">
        <v>0</v>
      </c>
      <c r="DP103">
        <v>1</v>
      </c>
      <c r="DQ103">
        <v>1</v>
      </c>
      <c r="DU103">
        <v>1010</v>
      </c>
      <c r="DV103" t="s">
        <v>55</v>
      </c>
      <c r="DW103" t="s">
        <v>55</v>
      </c>
      <c r="DX103">
        <v>1</v>
      </c>
      <c r="DZ103" t="s">
        <v>3</v>
      </c>
      <c r="EA103" t="s">
        <v>3</v>
      </c>
      <c r="EB103" t="s">
        <v>3</v>
      </c>
      <c r="EC103" t="s">
        <v>3</v>
      </c>
      <c r="EE103">
        <v>0</v>
      </c>
      <c r="EF103">
        <v>0</v>
      </c>
      <c r="EG103" t="s">
        <v>3</v>
      </c>
      <c r="EH103">
        <v>0</v>
      </c>
      <c r="EI103" t="s">
        <v>3</v>
      </c>
      <c r="EJ103">
        <v>0</v>
      </c>
      <c r="EK103">
        <v>333</v>
      </c>
      <c r="EL103" t="s">
        <v>3</v>
      </c>
      <c r="EM103" t="s">
        <v>3</v>
      </c>
      <c r="EO103" t="s">
        <v>3</v>
      </c>
      <c r="EQ103">
        <v>0</v>
      </c>
      <c r="ER103">
        <v>114.19</v>
      </c>
      <c r="ES103">
        <v>114.19</v>
      </c>
      <c r="ET103">
        <v>0</v>
      </c>
      <c r="EU103">
        <v>0</v>
      </c>
      <c r="EV103">
        <v>0</v>
      </c>
      <c r="EW103">
        <v>0</v>
      </c>
      <c r="EX103">
        <v>0</v>
      </c>
      <c r="EZ103">
        <v>5</v>
      </c>
      <c r="FC103">
        <v>1</v>
      </c>
      <c r="FD103">
        <v>18</v>
      </c>
      <c r="FF103">
        <v>1327.31</v>
      </c>
      <c r="FQ103">
        <v>0</v>
      </c>
      <c r="FR103">
        <v>0</v>
      </c>
      <c r="FS103">
        <v>0</v>
      </c>
      <c r="FX103">
        <v>112</v>
      </c>
      <c r="FY103">
        <v>70</v>
      </c>
      <c r="GA103" t="s">
        <v>68</v>
      </c>
      <c r="GD103">
        <v>0</v>
      </c>
      <c r="GF103">
        <v>-138536489</v>
      </c>
      <c r="GG103">
        <v>2</v>
      </c>
      <c r="GH103">
        <v>3</v>
      </c>
      <c r="GI103">
        <v>5</v>
      </c>
      <c r="GJ103">
        <v>0</v>
      </c>
      <c r="GK103">
        <f>ROUND(R103*(R12)/100,2)</f>
        <v>0</v>
      </c>
      <c r="GL103">
        <f t="shared" si="253"/>
        <v>0</v>
      </c>
      <c r="GM103">
        <f t="shared" si="254"/>
        <v>36102.31</v>
      </c>
      <c r="GN103">
        <f t="shared" si="255"/>
        <v>36102.31</v>
      </c>
      <c r="GO103">
        <f t="shared" si="256"/>
        <v>0</v>
      </c>
      <c r="GP103">
        <f t="shared" si="257"/>
        <v>0</v>
      </c>
      <c r="GR103">
        <v>1</v>
      </c>
      <c r="GS103">
        <v>1</v>
      </c>
      <c r="GT103">
        <v>0</v>
      </c>
      <c r="GU103" t="s">
        <v>3</v>
      </c>
      <c r="GV103">
        <f t="shared" si="258"/>
        <v>0</v>
      </c>
      <c r="GW103">
        <v>1</v>
      </c>
      <c r="GX103">
        <f t="shared" si="259"/>
        <v>0</v>
      </c>
      <c r="HA103">
        <v>0</v>
      </c>
      <c r="HB103">
        <v>0</v>
      </c>
      <c r="HC103">
        <f t="shared" si="260"/>
        <v>0</v>
      </c>
      <c r="HE103" t="s">
        <v>20</v>
      </c>
      <c r="HF103" t="s">
        <v>21</v>
      </c>
      <c r="HM103" t="s">
        <v>3</v>
      </c>
      <c r="HN103" t="s">
        <v>3</v>
      </c>
      <c r="HO103" t="s">
        <v>3</v>
      </c>
      <c r="HP103" t="s">
        <v>3</v>
      </c>
      <c r="HQ103" t="s">
        <v>3</v>
      </c>
      <c r="HS103">
        <v>0</v>
      </c>
      <c r="IK103">
        <v>0</v>
      </c>
    </row>
    <row r="104" spans="1:245" x14ac:dyDescent="0.2">
      <c r="A104">
        <v>17</v>
      </c>
      <c r="B104">
        <v>1</v>
      </c>
      <c r="C104">
        <f>ROW(SmtRes!A137)</f>
        <v>137</v>
      </c>
      <c r="D104">
        <f>ROW(EtalonRes!A86)</f>
        <v>86</v>
      </c>
      <c r="E104" t="s">
        <v>3</v>
      </c>
      <c r="F104" t="s">
        <v>69</v>
      </c>
      <c r="G104" t="s">
        <v>70</v>
      </c>
      <c r="H104" t="s">
        <v>51</v>
      </c>
      <c r="I104">
        <f>ROUND((13+13+29+16+32)/100,9)</f>
        <v>1.03</v>
      </c>
      <c r="J104">
        <v>0</v>
      </c>
      <c r="K104">
        <f>ROUND((13+13+29+16+32)/100,9)</f>
        <v>1.03</v>
      </c>
      <c r="O104">
        <f t="shared" si="230"/>
        <v>1499.43</v>
      </c>
      <c r="P104">
        <f t="shared" si="231"/>
        <v>524.14</v>
      </c>
      <c r="Q104">
        <f t="shared" si="232"/>
        <v>38.71</v>
      </c>
      <c r="R104">
        <f t="shared" si="233"/>
        <v>1.43</v>
      </c>
      <c r="S104">
        <f t="shared" si="234"/>
        <v>936.58</v>
      </c>
      <c r="T104">
        <f t="shared" si="235"/>
        <v>0</v>
      </c>
      <c r="U104">
        <f t="shared" si="236"/>
        <v>72.100000000000009</v>
      </c>
      <c r="V104">
        <f t="shared" si="237"/>
        <v>0</v>
      </c>
      <c r="W104">
        <f t="shared" si="238"/>
        <v>0</v>
      </c>
      <c r="X104">
        <f t="shared" si="239"/>
        <v>0</v>
      </c>
      <c r="Y104">
        <f t="shared" si="240"/>
        <v>0</v>
      </c>
      <c r="AA104">
        <v>-1</v>
      </c>
      <c r="AB104">
        <f t="shared" si="241"/>
        <v>1455.75</v>
      </c>
      <c r="AC104">
        <f t="shared" si="242"/>
        <v>508.87</v>
      </c>
      <c r="AD104">
        <f t="shared" si="261"/>
        <v>37.58</v>
      </c>
      <c r="AE104">
        <f t="shared" si="243"/>
        <v>1.39</v>
      </c>
      <c r="AF104">
        <f t="shared" si="244"/>
        <v>909.3</v>
      </c>
      <c r="AG104">
        <f t="shared" si="245"/>
        <v>0</v>
      </c>
      <c r="AH104">
        <f t="shared" si="246"/>
        <v>70</v>
      </c>
      <c r="AI104">
        <f t="shared" si="247"/>
        <v>0</v>
      </c>
      <c r="AJ104">
        <f t="shared" si="248"/>
        <v>0</v>
      </c>
      <c r="AK104">
        <v>1455.75</v>
      </c>
      <c r="AL104">
        <v>508.87</v>
      </c>
      <c r="AM104">
        <v>37.58</v>
      </c>
      <c r="AN104">
        <v>1.39</v>
      </c>
      <c r="AO104">
        <v>909.3</v>
      </c>
      <c r="AP104">
        <v>0</v>
      </c>
      <c r="AQ104">
        <v>70</v>
      </c>
      <c r="AR104">
        <v>0</v>
      </c>
      <c r="AS104">
        <v>0</v>
      </c>
      <c r="AT104">
        <v>0</v>
      </c>
      <c r="AU104">
        <v>0</v>
      </c>
      <c r="AV104">
        <v>1</v>
      </c>
      <c r="AW104">
        <v>1</v>
      </c>
      <c r="AZ104">
        <v>1</v>
      </c>
      <c r="BA104">
        <v>1</v>
      </c>
      <c r="BB104">
        <v>1</v>
      </c>
      <c r="BC104">
        <v>1</v>
      </c>
      <c r="BD104" t="s">
        <v>3</v>
      </c>
      <c r="BE104" t="s">
        <v>3</v>
      </c>
      <c r="BF104" t="s">
        <v>3</v>
      </c>
      <c r="BG104" t="s">
        <v>3</v>
      </c>
      <c r="BH104">
        <v>0</v>
      </c>
      <c r="BI104">
        <v>0</v>
      </c>
      <c r="BJ104" t="s">
        <v>71</v>
      </c>
      <c r="BM104">
        <v>333</v>
      </c>
      <c r="BN104">
        <v>0</v>
      </c>
      <c r="BO104" t="s">
        <v>3</v>
      </c>
      <c r="BP104">
        <v>0</v>
      </c>
      <c r="BQ104">
        <v>0</v>
      </c>
      <c r="BR104">
        <v>0</v>
      </c>
      <c r="BS104">
        <v>1</v>
      </c>
      <c r="BT104">
        <v>1</v>
      </c>
      <c r="BU104">
        <v>1</v>
      </c>
      <c r="BV104">
        <v>1</v>
      </c>
      <c r="BW104">
        <v>1</v>
      </c>
      <c r="BX104">
        <v>1</v>
      </c>
      <c r="BY104" t="s">
        <v>3</v>
      </c>
      <c r="BZ104">
        <v>0</v>
      </c>
      <c r="CA104">
        <v>0</v>
      </c>
      <c r="CB104" t="s">
        <v>3</v>
      </c>
      <c r="CE104">
        <v>0</v>
      </c>
      <c r="CF104">
        <v>0</v>
      </c>
      <c r="CG104">
        <v>0</v>
      </c>
      <c r="CM104">
        <v>0</v>
      </c>
      <c r="CN104" t="s">
        <v>3</v>
      </c>
      <c r="CO104">
        <v>0</v>
      </c>
      <c r="CP104">
        <f t="shared" si="249"/>
        <v>1499.43</v>
      </c>
      <c r="CQ104">
        <f t="shared" si="262"/>
        <v>508.87</v>
      </c>
      <c r="CR104">
        <f t="shared" si="263"/>
        <v>37.58</v>
      </c>
      <c r="CS104">
        <f t="shared" si="264"/>
        <v>1.39</v>
      </c>
      <c r="CT104">
        <f t="shared" si="265"/>
        <v>909.3</v>
      </c>
      <c r="CU104">
        <f t="shared" si="250"/>
        <v>0</v>
      </c>
      <c r="CV104">
        <f t="shared" si="266"/>
        <v>70</v>
      </c>
      <c r="CW104">
        <f t="shared" si="251"/>
        <v>0</v>
      </c>
      <c r="CX104">
        <f t="shared" si="252"/>
        <v>0</v>
      </c>
      <c r="CY104">
        <f>0</f>
        <v>0</v>
      </c>
      <c r="CZ104">
        <f>0</f>
        <v>0</v>
      </c>
      <c r="DC104" t="s">
        <v>3</v>
      </c>
      <c r="DD104" t="s">
        <v>3</v>
      </c>
      <c r="DE104" t="s">
        <v>3</v>
      </c>
      <c r="DF104" t="s">
        <v>3</v>
      </c>
      <c r="DG104" t="s">
        <v>3</v>
      </c>
      <c r="DH104" t="s">
        <v>3</v>
      </c>
      <c r="DI104" t="s">
        <v>3</v>
      </c>
      <c r="DJ104" t="s">
        <v>3</v>
      </c>
      <c r="DK104" t="s">
        <v>3</v>
      </c>
      <c r="DL104" t="s">
        <v>3</v>
      </c>
      <c r="DM104" t="s">
        <v>3</v>
      </c>
      <c r="DN104">
        <v>0</v>
      </c>
      <c r="DO104">
        <v>0</v>
      </c>
      <c r="DP104">
        <v>1</v>
      </c>
      <c r="DQ104">
        <v>1</v>
      </c>
      <c r="DU104">
        <v>1010</v>
      </c>
      <c r="DV104" t="s">
        <v>51</v>
      </c>
      <c r="DW104" t="s">
        <v>51</v>
      </c>
      <c r="DX104">
        <v>100</v>
      </c>
      <c r="DZ104" t="s">
        <v>3</v>
      </c>
      <c r="EA104" t="s">
        <v>3</v>
      </c>
      <c r="EB104" t="s">
        <v>3</v>
      </c>
      <c r="EC104" t="s">
        <v>3</v>
      </c>
      <c r="EE104">
        <v>0</v>
      </c>
      <c r="EF104">
        <v>0</v>
      </c>
      <c r="EG104" t="s">
        <v>3</v>
      </c>
      <c r="EH104">
        <v>0</v>
      </c>
      <c r="EI104" t="s">
        <v>3</v>
      </c>
      <c r="EJ104">
        <v>0</v>
      </c>
      <c r="EK104">
        <v>333</v>
      </c>
      <c r="EL104" t="s">
        <v>3</v>
      </c>
      <c r="EM104" t="s">
        <v>3</v>
      </c>
      <c r="EO104" t="s">
        <v>3</v>
      </c>
      <c r="EQ104">
        <v>1024</v>
      </c>
      <c r="ER104">
        <v>1455.75</v>
      </c>
      <c r="ES104">
        <v>508.87</v>
      </c>
      <c r="ET104">
        <v>37.58</v>
      </c>
      <c r="EU104">
        <v>1.39</v>
      </c>
      <c r="EV104">
        <v>909.3</v>
      </c>
      <c r="EW104">
        <v>70</v>
      </c>
      <c r="EX104">
        <v>0</v>
      </c>
      <c r="EY104">
        <v>0</v>
      </c>
      <c r="FQ104">
        <v>0</v>
      </c>
      <c r="FR104">
        <v>0</v>
      </c>
      <c r="FS104">
        <v>0</v>
      </c>
      <c r="FX104">
        <v>0</v>
      </c>
      <c r="FY104">
        <v>0</v>
      </c>
      <c r="GA104" t="s">
        <v>3</v>
      </c>
      <c r="GD104">
        <v>1</v>
      </c>
      <c r="GF104">
        <v>484898071</v>
      </c>
      <c r="GG104">
        <v>2</v>
      </c>
      <c r="GH104">
        <v>1</v>
      </c>
      <c r="GI104">
        <v>-2</v>
      </c>
      <c r="GJ104">
        <v>0</v>
      </c>
      <c r="GK104">
        <v>0</v>
      </c>
      <c r="GL104">
        <f t="shared" si="253"/>
        <v>0</v>
      </c>
      <c r="GM104">
        <f>ROUND(O104+X104+Y104,2)+GX104</f>
        <v>1499.43</v>
      </c>
      <c r="GN104">
        <f t="shared" si="255"/>
        <v>1499.43</v>
      </c>
      <c r="GO104">
        <f t="shared" si="256"/>
        <v>0</v>
      </c>
      <c r="GP104">
        <f t="shared" si="257"/>
        <v>0</v>
      </c>
      <c r="GR104">
        <v>0</v>
      </c>
      <c r="GS104">
        <v>0</v>
      </c>
      <c r="GT104">
        <v>0</v>
      </c>
      <c r="GU104" t="s">
        <v>3</v>
      </c>
      <c r="GV104">
        <f t="shared" si="258"/>
        <v>0</v>
      </c>
      <c r="GW104">
        <v>1</v>
      </c>
      <c r="GX104">
        <f t="shared" si="259"/>
        <v>0</v>
      </c>
      <c r="HA104">
        <v>0</v>
      </c>
      <c r="HB104">
        <v>0</v>
      </c>
      <c r="HC104">
        <f t="shared" si="260"/>
        <v>0</v>
      </c>
      <c r="HE104" t="s">
        <v>3</v>
      </c>
      <c r="HF104" t="s">
        <v>3</v>
      </c>
      <c r="HM104" t="s">
        <v>3</v>
      </c>
      <c r="HN104" t="s">
        <v>3</v>
      </c>
      <c r="HO104" t="s">
        <v>3</v>
      </c>
      <c r="HP104" t="s">
        <v>3</v>
      </c>
      <c r="HQ104" t="s">
        <v>3</v>
      </c>
      <c r="HS104">
        <v>0</v>
      </c>
      <c r="IK104">
        <v>0</v>
      </c>
    </row>
    <row r="105" spans="1:245" x14ac:dyDescent="0.2">
      <c r="A105">
        <v>18</v>
      </c>
      <c r="B105">
        <v>1</v>
      </c>
      <c r="C105">
        <v>133</v>
      </c>
      <c r="E105" t="s">
        <v>3</v>
      </c>
      <c r="F105" t="s">
        <v>16</v>
      </c>
      <c r="G105" t="s">
        <v>54</v>
      </c>
      <c r="H105" t="s">
        <v>55</v>
      </c>
      <c r="I105">
        <f>I104*J105</f>
        <v>13</v>
      </c>
      <c r="J105">
        <v>12.621359223300971</v>
      </c>
      <c r="K105">
        <v>12.621359</v>
      </c>
      <c r="O105">
        <f t="shared" si="230"/>
        <v>188314.87</v>
      </c>
      <c r="P105">
        <f t="shared" si="231"/>
        <v>188314.87</v>
      </c>
      <c r="Q105">
        <f t="shared" si="232"/>
        <v>0</v>
      </c>
      <c r="R105">
        <f t="shared" si="233"/>
        <v>0</v>
      </c>
      <c r="S105">
        <f t="shared" si="234"/>
        <v>0</v>
      </c>
      <c r="T105">
        <f t="shared" si="235"/>
        <v>0</v>
      </c>
      <c r="U105">
        <f t="shared" si="236"/>
        <v>0</v>
      </c>
      <c r="V105">
        <f t="shared" si="237"/>
        <v>0</v>
      </c>
      <c r="W105">
        <f t="shared" si="238"/>
        <v>0</v>
      </c>
      <c r="X105">
        <f t="shared" si="239"/>
        <v>0</v>
      </c>
      <c r="Y105">
        <f t="shared" si="240"/>
        <v>0</v>
      </c>
      <c r="AA105">
        <v>-1</v>
      </c>
      <c r="AB105">
        <f t="shared" si="241"/>
        <v>1466.17</v>
      </c>
      <c r="AC105">
        <f t="shared" si="242"/>
        <v>1466.17</v>
      </c>
      <c r="AD105">
        <f t="shared" si="261"/>
        <v>0</v>
      </c>
      <c r="AE105">
        <f t="shared" si="243"/>
        <v>0</v>
      </c>
      <c r="AF105">
        <f t="shared" si="244"/>
        <v>0</v>
      </c>
      <c r="AG105">
        <f t="shared" si="245"/>
        <v>0</v>
      </c>
      <c r="AH105">
        <f t="shared" si="246"/>
        <v>0</v>
      </c>
      <c r="AI105">
        <f t="shared" si="247"/>
        <v>0</v>
      </c>
      <c r="AJ105">
        <f t="shared" si="248"/>
        <v>0</v>
      </c>
      <c r="AK105">
        <v>1466.17</v>
      </c>
      <c r="AL105">
        <v>1466.17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1</v>
      </c>
      <c r="AW105">
        <v>1</v>
      </c>
      <c r="AZ105">
        <v>1</v>
      </c>
      <c r="BA105">
        <v>1</v>
      </c>
      <c r="BB105">
        <v>1</v>
      </c>
      <c r="BC105">
        <v>9.8800000000000008</v>
      </c>
      <c r="BD105" t="s">
        <v>3</v>
      </c>
      <c r="BE105" t="s">
        <v>3</v>
      </c>
      <c r="BF105" t="s">
        <v>3</v>
      </c>
      <c r="BG105" t="s">
        <v>3</v>
      </c>
      <c r="BH105">
        <v>3</v>
      </c>
      <c r="BI105">
        <v>0</v>
      </c>
      <c r="BJ105" t="s">
        <v>3</v>
      </c>
      <c r="BM105">
        <v>333</v>
      </c>
      <c r="BN105">
        <v>0</v>
      </c>
      <c r="BO105" t="s">
        <v>3</v>
      </c>
      <c r="BP105">
        <v>0</v>
      </c>
      <c r="BQ105">
        <v>0</v>
      </c>
      <c r="BR105">
        <v>0</v>
      </c>
      <c r="BS105">
        <v>1</v>
      </c>
      <c r="BT105">
        <v>1</v>
      </c>
      <c r="BU105">
        <v>1</v>
      </c>
      <c r="BV105">
        <v>1</v>
      </c>
      <c r="BW105">
        <v>1</v>
      </c>
      <c r="BX105">
        <v>1</v>
      </c>
      <c r="BY105" t="s">
        <v>3</v>
      </c>
      <c r="BZ105">
        <v>112</v>
      </c>
      <c r="CA105">
        <v>70</v>
      </c>
      <c r="CB105" t="s">
        <v>3</v>
      </c>
      <c r="CE105">
        <v>0</v>
      </c>
      <c r="CF105">
        <v>0</v>
      </c>
      <c r="CG105">
        <v>0</v>
      </c>
      <c r="CM105">
        <v>0</v>
      </c>
      <c r="CN105" t="s">
        <v>3</v>
      </c>
      <c r="CO105">
        <v>0</v>
      </c>
      <c r="CP105">
        <f t="shared" si="249"/>
        <v>188314.87</v>
      </c>
      <c r="CQ105">
        <f t="shared" si="262"/>
        <v>14485.759600000001</v>
      </c>
      <c r="CR105">
        <f t="shared" si="263"/>
        <v>0</v>
      </c>
      <c r="CS105">
        <f t="shared" si="264"/>
        <v>0</v>
      </c>
      <c r="CT105">
        <f t="shared" si="265"/>
        <v>0</v>
      </c>
      <c r="CU105">
        <f t="shared" si="250"/>
        <v>0</v>
      </c>
      <c r="CV105">
        <f t="shared" si="266"/>
        <v>0</v>
      </c>
      <c r="CW105">
        <f t="shared" si="251"/>
        <v>0</v>
      </c>
      <c r="CX105">
        <f t="shared" si="252"/>
        <v>0</v>
      </c>
      <c r="CY105">
        <f>0</f>
        <v>0</v>
      </c>
      <c r="CZ105">
        <f>0</f>
        <v>0</v>
      </c>
      <c r="DC105" t="s">
        <v>3</v>
      </c>
      <c r="DD105" t="s">
        <v>3</v>
      </c>
      <c r="DE105" t="s">
        <v>3</v>
      </c>
      <c r="DF105" t="s">
        <v>3</v>
      </c>
      <c r="DG105" t="s">
        <v>3</v>
      </c>
      <c r="DH105" t="s">
        <v>3</v>
      </c>
      <c r="DI105" t="s">
        <v>3</v>
      </c>
      <c r="DJ105" t="s">
        <v>3</v>
      </c>
      <c r="DK105" t="s">
        <v>3</v>
      </c>
      <c r="DL105" t="s">
        <v>3</v>
      </c>
      <c r="DM105" t="s">
        <v>3</v>
      </c>
      <c r="DN105">
        <v>0</v>
      </c>
      <c r="DO105">
        <v>0</v>
      </c>
      <c r="DP105">
        <v>1</v>
      </c>
      <c r="DQ105">
        <v>1</v>
      </c>
      <c r="DU105">
        <v>1010</v>
      </c>
      <c r="DV105" t="s">
        <v>55</v>
      </c>
      <c r="DW105" t="s">
        <v>55</v>
      </c>
      <c r="DX105">
        <v>1</v>
      </c>
      <c r="DZ105" t="s">
        <v>3</v>
      </c>
      <c r="EA105" t="s">
        <v>3</v>
      </c>
      <c r="EB105" t="s">
        <v>3</v>
      </c>
      <c r="EC105" t="s">
        <v>3</v>
      </c>
      <c r="EE105">
        <v>0</v>
      </c>
      <c r="EF105">
        <v>0</v>
      </c>
      <c r="EG105" t="s">
        <v>3</v>
      </c>
      <c r="EH105">
        <v>0</v>
      </c>
      <c r="EI105" t="s">
        <v>3</v>
      </c>
      <c r="EJ105">
        <v>0</v>
      </c>
      <c r="EK105">
        <v>333</v>
      </c>
      <c r="EL105" t="s">
        <v>3</v>
      </c>
      <c r="EM105" t="s">
        <v>3</v>
      </c>
      <c r="EO105" t="s">
        <v>3</v>
      </c>
      <c r="EQ105">
        <v>1024</v>
      </c>
      <c r="ER105">
        <v>1466.17</v>
      </c>
      <c r="ES105">
        <v>1466.17</v>
      </c>
      <c r="ET105">
        <v>0</v>
      </c>
      <c r="EU105">
        <v>0</v>
      </c>
      <c r="EV105">
        <v>0</v>
      </c>
      <c r="EW105">
        <v>0</v>
      </c>
      <c r="EX105">
        <v>0</v>
      </c>
      <c r="EZ105">
        <v>5</v>
      </c>
      <c r="FC105">
        <v>1</v>
      </c>
      <c r="FD105">
        <v>18</v>
      </c>
      <c r="FF105">
        <v>17042.09</v>
      </c>
      <c r="FQ105">
        <v>0</v>
      </c>
      <c r="FR105">
        <v>0</v>
      </c>
      <c r="FS105">
        <v>0</v>
      </c>
      <c r="FX105">
        <v>112</v>
      </c>
      <c r="FY105">
        <v>70</v>
      </c>
      <c r="GA105" t="s">
        <v>56</v>
      </c>
      <c r="GD105">
        <v>0</v>
      </c>
      <c r="GF105">
        <v>277238542</v>
      </c>
      <c r="GG105">
        <v>2</v>
      </c>
      <c r="GH105">
        <v>3</v>
      </c>
      <c r="GI105">
        <v>5</v>
      </c>
      <c r="GJ105">
        <v>0</v>
      </c>
      <c r="GK105">
        <f>ROUND(R105*(R12)/100,2)</f>
        <v>0</v>
      </c>
      <c r="GL105">
        <f t="shared" si="253"/>
        <v>0</v>
      </c>
      <c r="GM105">
        <f>ROUND(O105+X105+Y105+GK105,2)+GX105</f>
        <v>188314.87</v>
      </c>
      <c r="GN105">
        <f t="shared" si="255"/>
        <v>188314.87</v>
      </c>
      <c r="GO105">
        <f t="shared" si="256"/>
        <v>0</v>
      </c>
      <c r="GP105">
        <f t="shared" si="257"/>
        <v>0</v>
      </c>
      <c r="GR105">
        <v>1</v>
      </c>
      <c r="GS105">
        <v>1</v>
      </c>
      <c r="GT105">
        <v>0</v>
      </c>
      <c r="GU105" t="s">
        <v>3</v>
      </c>
      <c r="GV105">
        <f t="shared" si="258"/>
        <v>0</v>
      </c>
      <c r="GW105">
        <v>1</v>
      </c>
      <c r="GX105">
        <f t="shared" si="259"/>
        <v>0</v>
      </c>
      <c r="HA105">
        <v>0</v>
      </c>
      <c r="HB105">
        <v>0</v>
      </c>
      <c r="HC105">
        <f t="shared" si="260"/>
        <v>0</v>
      </c>
      <c r="HE105" t="s">
        <v>20</v>
      </c>
      <c r="HF105" t="s">
        <v>21</v>
      </c>
      <c r="HM105" t="s">
        <v>3</v>
      </c>
      <c r="HN105" t="s">
        <v>3</v>
      </c>
      <c r="HO105" t="s">
        <v>3</v>
      </c>
      <c r="HP105" t="s">
        <v>3</v>
      </c>
      <c r="HQ105" t="s">
        <v>3</v>
      </c>
      <c r="HS105">
        <v>0</v>
      </c>
      <c r="IK105">
        <v>0</v>
      </c>
    </row>
    <row r="106" spans="1:245" x14ac:dyDescent="0.2">
      <c r="A106">
        <v>18</v>
      </c>
      <c r="B106">
        <v>1</v>
      </c>
      <c r="C106">
        <v>134</v>
      </c>
      <c r="E106" t="s">
        <v>3</v>
      </c>
      <c r="F106" t="s">
        <v>16</v>
      </c>
      <c r="G106" t="s">
        <v>58</v>
      </c>
      <c r="H106" t="s">
        <v>55</v>
      </c>
      <c r="I106">
        <f>I104*J106</f>
        <v>13</v>
      </c>
      <c r="J106">
        <v>12.621359223300971</v>
      </c>
      <c r="K106">
        <v>12.621359</v>
      </c>
      <c r="O106">
        <f t="shared" si="230"/>
        <v>87834.98</v>
      </c>
      <c r="P106">
        <f t="shared" si="231"/>
        <v>87834.98</v>
      </c>
      <c r="Q106">
        <f t="shared" si="232"/>
        <v>0</v>
      </c>
      <c r="R106">
        <f t="shared" si="233"/>
        <v>0</v>
      </c>
      <c r="S106">
        <f t="shared" si="234"/>
        <v>0</v>
      </c>
      <c r="T106">
        <f t="shared" si="235"/>
        <v>0</v>
      </c>
      <c r="U106">
        <f t="shared" si="236"/>
        <v>0</v>
      </c>
      <c r="V106">
        <f t="shared" si="237"/>
        <v>0</v>
      </c>
      <c r="W106">
        <f t="shared" si="238"/>
        <v>0</v>
      </c>
      <c r="X106">
        <f t="shared" si="239"/>
        <v>0</v>
      </c>
      <c r="Y106">
        <f t="shared" si="240"/>
        <v>0</v>
      </c>
      <c r="AA106">
        <v>-1</v>
      </c>
      <c r="AB106">
        <f t="shared" si="241"/>
        <v>683.86</v>
      </c>
      <c r="AC106">
        <f t="shared" si="242"/>
        <v>683.86</v>
      </c>
      <c r="AD106">
        <f t="shared" si="261"/>
        <v>0</v>
      </c>
      <c r="AE106">
        <f t="shared" si="243"/>
        <v>0</v>
      </c>
      <c r="AF106">
        <f t="shared" si="244"/>
        <v>0</v>
      </c>
      <c r="AG106">
        <f t="shared" si="245"/>
        <v>0</v>
      </c>
      <c r="AH106">
        <f t="shared" si="246"/>
        <v>0</v>
      </c>
      <c r="AI106">
        <f t="shared" si="247"/>
        <v>0</v>
      </c>
      <c r="AJ106">
        <f t="shared" si="248"/>
        <v>0</v>
      </c>
      <c r="AK106">
        <v>683.86</v>
      </c>
      <c r="AL106">
        <v>683.86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1</v>
      </c>
      <c r="AW106">
        <v>1</v>
      </c>
      <c r="AZ106">
        <v>1</v>
      </c>
      <c r="BA106">
        <v>1</v>
      </c>
      <c r="BB106">
        <v>1</v>
      </c>
      <c r="BC106">
        <v>9.8800000000000008</v>
      </c>
      <c r="BD106" t="s">
        <v>3</v>
      </c>
      <c r="BE106" t="s">
        <v>3</v>
      </c>
      <c r="BF106" t="s">
        <v>3</v>
      </c>
      <c r="BG106" t="s">
        <v>3</v>
      </c>
      <c r="BH106">
        <v>3</v>
      </c>
      <c r="BI106">
        <v>0</v>
      </c>
      <c r="BJ106" t="s">
        <v>3</v>
      </c>
      <c r="BM106">
        <v>333</v>
      </c>
      <c r="BN106">
        <v>0</v>
      </c>
      <c r="BO106" t="s">
        <v>3</v>
      </c>
      <c r="BP106">
        <v>0</v>
      </c>
      <c r="BQ106">
        <v>0</v>
      </c>
      <c r="BR106">
        <v>0</v>
      </c>
      <c r="BS106">
        <v>1</v>
      </c>
      <c r="BT106">
        <v>1</v>
      </c>
      <c r="BU106">
        <v>1</v>
      </c>
      <c r="BV106">
        <v>1</v>
      </c>
      <c r="BW106">
        <v>1</v>
      </c>
      <c r="BX106">
        <v>1</v>
      </c>
      <c r="BY106" t="s">
        <v>3</v>
      </c>
      <c r="BZ106">
        <v>112</v>
      </c>
      <c r="CA106">
        <v>70</v>
      </c>
      <c r="CB106" t="s">
        <v>3</v>
      </c>
      <c r="CE106">
        <v>0</v>
      </c>
      <c r="CF106">
        <v>0</v>
      </c>
      <c r="CG106">
        <v>0</v>
      </c>
      <c r="CM106">
        <v>0</v>
      </c>
      <c r="CN106" t="s">
        <v>3</v>
      </c>
      <c r="CO106">
        <v>0</v>
      </c>
      <c r="CP106">
        <f t="shared" si="249"/>
        <v>87834.98</v>
      </c>
      <c r="CQ106">
        <f t="shared" si="262"/>
        <v>6756.5368000000008</v>
      </c>
      <c r="CR106">
        <f t="shared" si="263"/>
        <v>0</v>
      </c>
      <c r="CS106">
        <f t="shared" si="264"/>
        <v>0</v>
      </c>
      <c r="CT106">
        <f t="shared" si="265"/>
        <v>0</v>
      </c>
      <c r="CU106">
        <f t="shared" si="250"/>
        <v>0</v>
      </c>
      <c r="CV106">
        <f t="shared" si="266"/>
        <v>0</v>
      </c>
      <c r="CW106">
        <f t="shared" si="251"/>
        <v>0</v>
      </c>
      <c r="CX106">
        <f t="shared" si="252"/>
        <v>0</v>
      </c>
      <c r="CY106">
        <f>0</f>
        <v>0</v>
      </c>
      <c r="CZ106">
        <f>0</f>
        <v>0</v>
      </c>
      <c r="DC106" t="s">
        <v>3</v>
      </c>
      <c r="DD106" t="s">
        <v>3</v>
      </c>
      <c r="DE106" t="s">
        <v>3</v>
      </c>
      <c r="DF106" t="s">
        <v>3</v>
      </c>
      <c r="DG106" t="s">
        <v>3</v>
      </c>
      <c r="DH106" t="s">
        <v>3</v>
      </c>
      <c r="DI106" t="s">
        <v>3</v>
      </c>
      <c r="DJ106" t="s">
        <v>3</v>
      </c>
      <c r="DK106" t="s">
        <v>3</v>
      </c>
      <c r="DL106" t="s">
        <v>3</v>
      </c>
      <c r="DM106" t="s">
        <v>3</v>
      </c>
      <c r="DN106">
        <v>0</v>
      </c>
      <c r="DO106">
        <v>0</v>
      </c>
      <c r="DP106">
        <v>1</v>
      </c>
      <c r="DQ106">
        <v>1</v>
      </c>
      <c r="DU106">
        <v>1010</v>
      </c>
      <c r="DV106" t="s">
        <v>55</v>
      </c>
      <c r="DW106" t="s">
        <v>55</v>
      </c>
      <c r="DX106">
        <v>1</v>
      </c>
      <c r="DZ106" t="s">
        <v>3</v>
      </c>
      <c r="EA106" t="s">
        <v>3</v>
      </c>
      <c r="EB106" t="s">
        <v>3</v>
      </c>
      <c r="EC106" t="s">
        <v>3</v>
      </c>
      <c r="EE106">
        <v>0</v>
      </c>
      <c r="EF106">
        <v>0</v>
      </c>
      <c r="EG106" t="s">
        <v>3</v>
      </c>
      <c r="EH106">
        <v>0</v>
      </c>
      <c r="EI106" t="s">
        <v>3</v>
      </c>
      <c r="EJ106">
        <v>0</v>
      </c>
      <c r="EK106">
        <v>333</v>
      </c>
      <c r="EL106" t="s">
        <v>3</v>
      </c>
      <c r="EM106" t="s">
        <v>3</v>
      </c>
      <c r="EO106" t="s">
        <v>3</v>
      </c>
      <c r="EQ106">
        <v>1024</v>
      </c>
      <c r="ER106">
        <v>683.86</v>
      </c>
      <c r="ES106">
        <v>683.86</v>
      </c>
      <c r="ET106">
        <v>0</v>
      </c>
      <c r="EU106">
        <v>0</v>
      </c>
      <c r="EV106">
        <v>0</v>
      </c>
      <c r="EW106">
        <v>0</v>
      </c>
      <c r="EX106">
        <v>0</v>
      </c>
      <c r="EZ106">
        <v>5</v>
      </c>
      <c r="FC106">
        <v>1</v>
      </c>
      <c r="FD106">
        <v>18</v>
      </c>
      <c r="FF106">
        <v>7948.85</v>
      </c>
      <c r="FQ106">
        <v>0</v>
      </c>
      <c r="FR106">
        <v>0</v>
      </c>
      <c r="FS106">
        <v>0</v>
      </c>
      <c r="FX106">
        <v>112</v>
      </c>
      <c r="FY106">
        <v>70</v>
      </c>
      <c r="GA106" t="s">
        <v>59</v>
      </c>
      <c r="GD106">
        <v>0</v>
      </c>
      <c r="GF106">
        <v>-1269339310</v>
      </c>
      <c r="GG106">
        <v>2</v>
      </c>
      <c r="GH106">
        <v>3</v>
      </c>
      <c r="GI106">
        <v>5</v>
      </c>
      <c r="GJ106">
        <v>0</v>
      </c>
      <c r="GK106">
        <f>ROUND(R106*(R12)/100,2)</f>
        <v>0</v>
      </c>
      <c r="GL106">
        <f t="shared" si="253"/>
        <v>0</v>
      </c>
      <c r="GM106">
        <f>ROUND(O106+X106+Y106+GK106,2)+GX106</f>
        <v>87834.98</v>
      </c>
      <c r="GN106">
        <f t="shared" si="255"/>
        <v>87834.98</v>
      </c>
      <c r="GO106">
        <f t="shared" si="256"/>
        <v>0</v>
      </c>
      <c r="GP106">
        <f t="shared" si="257"/>
        <v>0</v>
      </c>
      <c r="GR106">
        <v>1</v>
      </c>
      <c r="GS106">
        <v>1</v>
      </c>
      <c r="GT106">
        <v>0</v>
      </c>
      <c r="GU106" t="s">
        <v>3</v>
      </c>
      <c r="GV106">
        <f t="shared" si="258"/>
        <v>0</v>
      </c>
      <c r="GW106">
        <v>1</v>
      </c>
      <c r="GX106">
        <f t="shared" si="259"/>
        <v>0</v>
      </c>
      <c r="HA106">
        <v>0</v>
      </c>
      <c r="HB106">
        <v>0</v>
      </c>
      <c r="HC106">
        <f t="shared" si="260"/>
        <v>0</v>
      </c>
      <c r="HE106" t="s">
        <v>20</v>
      </c>
      <c r="HF106" t="s">
        <v>21</v>
      </c>
      <c r="HM106" t="s">
        <v>3</v>
      </c>
      <c r="HN106" t="s">
        <v>3</v>
      </c>
      <c r="HO106" t="s">
        <v>3</v>
      </c>
      <c r="HP106" t="s">
        <v>3</v>
      </c>
      <c r="HQ106" t="s">
        <v>3</v>
      </c>
      <c r="HS106">
        <v>0</v>
      </c>
      <c r="IK106">
        <v>0</v>
      </c>
    </row>
    <row r="107" spans="1:245" x14ac:dyDescent="0.2">
      <c r="A107">
        <v>18</v>
      </c>
      <c r="B107">
        <v>1</v>
      </c>
      <c r="C107">
        <v>135</v>
      </c>
      <c r="E107" t="s">
        <v>3</v>
      </c>
      <c r="F107" t="s">
        <v>16</v>
      </c>
      <c r="G107" t="s">
        <v>61</v>
      </c>
      <c r="H107" t="s">
        <v>55</v>
      </c>
      <c r="I107">
        <f>I104*J107</f>
        <v>29</v>
      </c>
      <c r="J107">
        <v>28.155339805825243</v>
      </c>
      <c r="K107">
        <v>28.155339999999999</v>
      </c>
      <c r="O107">
        <f t="shared" si="230"/>
        <v>56358.48</v>
      </c>
      <c r="P107">
        <f t="shared" si="231"/>
        <v>56358.48</v>
      </c>
      <c r="Q107">
        <f t="shared" si="232"/>
        <v>0</v>
      </c>
      <c r="R107">
        <f t="shared" si="233"/>
        <v>0</v>
      </c>
      <c r="S107">
        <f t="shared" si="234"/>
        <v>0</v>
      </c>
      <c r="T107">
        <f t="shared" si="235"/>
        <v>0</v>
      </c>
      <c r="U107">
        <f t="shared" si="236"/>
        <v>0</v>
      </c>
      <c r="V107">
        <f t="shared" si="237"/>
        <v>0</v>
      </c>
      <c r="W107">
        <f t="shared" si="238"/>
        <v>0</v>
      </c>
      <c r="X107">
        <f t="shared" si="239"/>
        <v>0</v>
      </c>
      <c r="Y107">
        <f t="shared" si="240"/>
        <v>0</v>
      </c>
      <c r="AA107">
        <v>-1</v>
      </c>
      <c r="AB107">
        <f t="shared" si="241"/>
        <v>196.7</v>
      </c>
      <c r="AC107">
        <f t="shared" si="242"/>
        <v>196.7</v>
      </c>
      <c r="AD107">
        <f t="shared" si="261"/>
        <v>0</v>
      </c>
      <c r="AE107">
        <f t="shared" si="243"/>
        <v>0</v>
      </c>
      <c r="AF107">
        <f t="shared" si="244"/>
        <v>0</v>
      </c>
      <c r="AG107">
        <f t="shared" si="245"/>
        <v>0</v>
      </c>
      <c r="AH107">
        <f t="shared" si="246"/>
        <v>0</v>
      </c>
      <c r="AI107">
        <f t="shared" si="247"/>
        <v>0</v>
      </c>
      <c r="AJ107">
        <f t="shared" si="248"/>
        <v>0</v>
      </c>
      <c r="AK107">
        <v>196.70000000000002</v>
      </c>
      <c r="AL107">
        <v>196.70000000000002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1</v>
      </c>
      <c r="AW107">
        <v>1</v>
      </c>
      <c r="AZ107">
        <v>1</v>
      </c>
      <c r="BA107">
        <v>1</v>
      </c>
      <c r="BB107">
        <v>1</v>
      </c>
      <c r="BC107">
        <v>9.8800000000000008</v>
      </c>
      <c r="BD107" t="s">
        <v>3</v>
      </c>
      <c r="BE107" t="s">
        <v>3</v>
      </c>
      <c r="BF107" t="s">
        <v>3</v>
      </c>
      <c r="BG107" t="s">
        <v>3</v>
      </c>
      <c r="BH107">
        <v>3</v>
      </c>
      <c r="BI107">
        <v>0</v>
      </c>
      <c r="BJ107" t="s">
        <v>3</v>
      </c>
      <c r="BM107">
        <v>333</v>
      </c>
      <c r="BN107">
        <v>0</v>
      </c>
      <c r="BO107" t="s">
        <v>3</v>
      </c>
      <c r="BP107">
        <v>0</v>
      </c>
      <c r="BQ107">
        <v>0</v>
      </c>
      <c r="BR107">
        <v>0</v>
      </c>
      <c r="BS107">
        <v>1</v>
      </c>
      <c r="BT107">
        <v>1</v>
      </c>
      <c r="BU107">
        <v>1</v>
      </c>
      <c r="BV107">
        <v>1</v>
      </c>
      <c r="BW107">
        <v>1</v>
      </c>
      <c r="BX107">
        <v>1</v>
      </c>
      <c r="BY107" t="s">
        <v>3</v>
      </c>
      <c r="BZ107">
        <v>112</v>
      </c>
      <c r="CA107">
        <v>70</v>
      </c>
      <c r="CB107" t="s">
        <v>3</v>
      </c>
      <c r="CE107">
        <v>0</v>
      </c>
      <c r="CF107">
        <v>0</v>
      </c>
      <c r="CG107">
        <v>0</v>
      </c>
      <c r="CM107">
        <v>0</v>
      </c>
      <c r="CN107" t="s">
        <v>3</v>
      </c>
      <c r="CO107">
        <v>0</v>
      </c>
      <c r="CP107">
        <f t="shared" si="249"/>
        <v>56358.48</v>
      </c>
      <c r="CQ107">
        <f t="shared" si="262"/>
        <v>1943.396</v>
      </c>
      <c r="CR107">
        <f t="shared" si="263"/>
        <v>0</v>
      </c>
      <c r="CS107">
        <f t="shared" si="264"/>
        <v>0</v>
      </c>
      <c r="CT107">
        <f t="shared" si="265"/>
        <v>0</v>
      </c>
      <c r="CU107">
        <f t="shared" si="250"/>
        <v>0</v>
      </c>
      <c r="CV107">
        <f t="shared" si="266"/>
        <v>0</v>
      </c>
      <c r="CW107">
        <f t="shared" si="251"/>
        <v>0</v>
      </c>
      <c r="CX107">
        <f t="shared" si="252"/>
        <v>0</v>
      </c>
      <c r="CY107">
        <f>0</f>
        <v>0</v>
      </c>
      <c r="CZ107">
        <f>0</f>
        <v>0</v>
      </c>
      <c r="DC107" t="s">
        <v>3</v>
      </c>
      <c r="DD107" t="s">
        <v>3</v>
      </c>
      <c r="DE107" t="s">
        <v>3</v>
      </c>
      <c r="DF107" t="s">
        <v>3</v>
      </c>
      <c r="DG107" t="s">
        <v>3</v>
      </c>
      <c r="DH107" t="s">
        <v>3</v>
      </c>
      <c r="DI107" t="s">
        <v>3</v>
      </c>
      <c r="DJ107" t="s">
        <v>3</v>
      </c>
      <c r="DK107" t="s">
        <v>3</v>
      </c>
      <c r="DL107" t="s">
        <v>3</v>
      </c>
      <c r="DM107" t="s">
        <v>3</v>
      </c>
      <c r="DN107">
        <v>0</v>
      </c>
      <c r="DO107">
        <v>0</v>
      </c>
      <c r="DP107">
        <v>1</v>
      </c>
      <c r="DQ107">
        <v>1</v>
      </c>
      <c r="DU107">
        <v>1010</v>
      </c>
      <c r="DV107" t="s">
        <v>55</v>
      </c>
      <c r="DW107" t="s">
        <v>55</v>
      </c>
      <c r="DX107">
        <v>1</v>
      </c>
      <c r="DZ107" t="s">
        <v>3</v>
      </c>
      <c r="EA107" t="s">
        <v>3</v>
      </c>
      <c r="EB107" t="s">
        <v>3</v>
      </c>
      <c r="EC107" t="s">
        <v>3</v>
      </c>
      <c r="EE107">
        <v>0</v>
      </c>
      <c r="EF107">
        <v>0</v>
      </c>
      <c r="EG107" t="s">
        <v>3</v>
      </c>
      <c r="EH107">
        <v>0</v>
      </c>
      <c r="EI107" t="s">
        <v>3</v>
      </c>
      <c r="EJ107">
        <v>0</v>
      </c>
      <c r="EK107">
        <v>333</v>
      </c>
      <c r="EL107" t="s">
        <v>3</v>
      </c>
      <c r="EM107" t="s">
        <v>3</v>
      </c>
      <c r="EO107" t="s">
        <v>3</v>
      </c>
      <c r="EQ107">
        <v>1024</v>
      </c>
      <c r="ER107">
        <v>196.70000000000002</v>
      </c>
      <c r="ES107">
        <v>196.70000000000002</v>
      </c>
      <c r="ET107">
        <v>0</v>
      </c>
      <c r="EU107">
        <v>0</v>
      </c>
      <c r="EV107">
        <v>0</v>
      </c>
      <c r="EW107">
        <v>0</v>
      </c>
      <c r="EX107">
        <v>0</v>
      </c>
      <c r="EZ107">
        <v>5</v>
      </c>
      <c r="FC107">
        <v>1</v>
      </c>
      <c r="FD107">
        <v>18</v>
      </c>
      <c r="FF107">
        <v>2286.2800000000002</v>
      </c>
      <c r="FQ107">
        <v>0</v>
      </c>
      <c r="FR107">
        <v>0</v>
      </c>
      <c r="FS107">
        <v>0</v>
      </c>
      <c r="FX107">
        <v>112</v>
      </c>
      <c r="FY107">
        <v>70</v>
      </c>
      <c r="GA107" t="s">
        <v>62</v>
      </c>
      <c r="GD107">
        <v>0</v>
      </c>
      <c r="GF107">
        <v>1154660637</v>
      </c>
      <c r="GG107">
        <v>2</v>
      </c>
      <c r="GH107">
        <v>3</v>
      </c>
      <c r="GI107">
        <v>5</v>
      </c>
      <c r="GJ107">
        <v>0</v>
      </c>
      <c r="GK107">
        <f>ROUND(R107*(R12)/100,2)</f>
        <v>0</v>
      </c>
      <c r="GL107">
        <f t="shared" si="253"/>
        <v>0</v>
      </c>
      <c r="GM107">
        <f>ROUND(O107+X107+Y107+GK107,2)+GX107</f>
        <v>56358.48</v>
      </c>
      <c r="GN107">
        <f t="shared" si="255"/>
        <v>56358.48</v>
      </c>
      <c r="GO107">
        <f t="shared" si="256"/>
        <v>0</v>
      </c>
      <c r="GP107">
        <f t="shared" si="257"/>
        <v>0</v>
      </c>
      <c r="GR107">
        <v>1</v>
      </c>
      <c r="GS107">
        <v>1</v>
      </c>
      <c r="GT107">
        <v>0</v>
      </c>
      <c r="GU107" t="s">
        <v>3</v>
      </c>
      <c r="GV107">
        <f t="shared" si="258"/>
        <v>0</v>
      </c>
      <c r="GW107">
        <v>1</v>
      </c>
      <c r="GX107">
        <f t="shared" si="259"/>
        <v>0</v>
      </c>
      <c r="HA107">
        <v>0</v>
      </c>
      <c r="HB107">
        <v>0</v>
      </c>
      <c r="HC107">
        <f t="shared" si="260"/>
        <v>0</v>
      </c>
      <c r="HE107" t="s">
        <v>20</v>
      </c>
      <c r="HF107" t="s">
        <v>21</v>
      </c>
      <c r="HM107" t="s">
        <v>3</v>
      </c>
      <c r="HN107" t="s">
        <v>3</v>
      </c>
      <c r="HO107" t="s">
        <v>3</v>
      </c>
      <c r="HP107" t="s">
        <v>3</v>
      </c>
      <c r="HQ107" t="s">
        <v>3</v>
      </c>
      <c r="HS107">
        <v>0</v>
      </c>
      <c r="IK107">
        <v>0</v>
      </c>
    </row>
    <row r="108" spans="1:245" x14ac:dyDescent="0.2">
      <c r="A108">
        <v>18</v>
      </c>
      <c r="B108">
        <v>1</v>
      </c>
      <c r="C108">
        <v>136</v>
      </c>
      <c r="E108" t="s">
        <v>3</v>
      </c>
      <c r="F108" t="s">
        <v>16</v>
      </c>
      <c r="G108" t="s">
        <v>64</v>
      </c>
      <c r="H108" t="s">
        <v>55</v>
      </c>
      <c r="I108">
        <f>I104*J108</f>
        <v>16</v>
      </c>
      <c r="J108">
        <v>15.533980582524272</v>
      </c>
      <c r="K108">
        <v>15.533981000000001</v>
      </c>
      <c r="O108">
        <f t="shared" si="230"/>
        <v>18808.36</v>
      </c>
      <c r="P108">
        <f t="shared" si="231"/>
        <v>18808.36</v>
      </c>
      <c r="Q108">
        <f t="shared" si="232"/>
        <v>0</v>
      </c>
      <c r="R108">
        <f t="shared" si="233"/>
        <v>0</v>
      </c>
      <c r="S108">
        <f t="shared" si="234"/>
        <v>0</v>
      </c>
      <c r="T108">
        <f t="shared" si="235"/>
        <v>0</v>
      </c>
      <c r="U108">
        <f t="shared" si="236"/>
        <v>0</v>
      </c>
      <c r="V108">
        <f t="shared" si="237"/>
        <v>0</v>
      </c>
      <c r="W108">
        <f t="shared" si="238"/>
        <v>0</v>
      </c>
      <c r="X108">
        <f t="shared" si="239"/>
        <v>0</v>
      </c>
      <c r="Y108">
        <f t="shared" si="240"/>
        <v>0</v>
      </c>
      <c r="AA108">
        <v>-1</v>
      </c>
      <c r="AB108">
        <f t="shared" si="241"/>
        <v>118.98</v>
      </c>
      <c r="AC108">
        <f t="shared" si="242"/>
        <v>118.98</v>
      </c>
      <c r="AD108">
        <f t="shared" si="261"/>
        <v>0</v>
      </c>
      <c r="AE108">
        <f t="shared" si="243"/>
        <v>0</v>
      </c>
      <c r="AF108">
        <f t="shared" si="244"/>
        <v>0</v>
      </c>
      <c r="AG108">
        <f t="shared" si="245"/>
        <v>0</v>
      </c>
      <c r="AH108">
        <f t="shared" si="246"/>
        <v>0</v>
      </c>
      <c r="AI108">
        <f t="shared" si="247"/>
        <v>0</v>
      </c>
      <c r="AJ108">
        <f t="shared" si="248"/>
        <v>0</v>
      </c>
      <c r="AK108">
        <v>118.98</v>
      </c>
      <c r="AL108">
        <v>118.98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1</v>
      </c>
      <c r="AW108">
        <v>1</v>
      </c>
      <c r="AZ108">
        <v>1</v>
      </c>
      <c r="BA108">
        <v>1</v>
      </c>
      <c r="BB108">
        <v>1</v>
      </c>
      <c r="BC108">
        <v>9.8800000000000008</v>
      </c>
      <c r="BD108" t="s">
        <v>3</v>
      </c>
      <c r="BE108" t="s">
        <v>3</v>
      </c>
      <c r="BF108" t="s">
        <v>3</v>
      </c>
      <c r="BG108" t="s">
        <v>3</v>
      </c>
      <c r="BH108">
        <v>3</v>
      </c>
      <c r="BI108">
        <v>0</v>
      </c>
      <c r="BJ108" t="s">
        <v>3</v>
      </c>
      <c r="BM108">
        <v>333</v>
      </c>
      <c r="BN108">
        <v>0</v>
      </c>
      <c r="BO108" t="s">
        <v>3</v>
      </c>
      <c r="BP108">
        <v>0</v>
      </c>
      <c r="BQ108">
        <v>0</v>
      </c>
      <c r="BR108">
        <v>0</v>
      </c>
      <c r="BS108">
        <v>1</v>
      </c>
      <c r="BT108">
        <v>1</v>
      </c>
      <c r="BU108">
        <v>1</v>
      </c>
      <c r="BV108">
        <v>1</v>
      </c>
      <c r="BW108">
        <v>1</v>
      </c>
      <c r="BX108">
        <v>1</v>
      </c>
      <c r="BY108" t="s">
        <v>3</v>
      </c>
      <c r="BZ108">
        <v>112</v>
      </c>
      <c r="CA108">
        <v>70</v>
      </c>
      <c r="CB108" t="s">
        <v>3</v>
      </c>
      <c r="CE108">
        <v>0</v>
      </c>
      <c r="CF108">
        <v>0</v>
      </c>
      <c r="CG108">
        <v>0</v>
      </c>
      <c r="CM108">
        <v>0</v>
      </c>
      <c r="CN108" t="s">
        <v>3</v>
      </c>
      <c r="CO108">
        <v>0</v>
      </c>
      <c r="CP108">
        <f t="shared" si="249"/>
        <v>18808.36</v>
      </c>
      <c r="CQ108">
        <f t="shared" si="262"/>
        <v>1175.5224000000001</v>
      </c>
      <c r="CR108">
        <f t="shared" si="263"/>
        <v>0</v>
      </c>
      <c r="CS108">
        <f t="shared" si="264"/>
        <v>0</v>
      </c>
      <c r="CT108">
        <f t="shared" si="265"/>
        <v>0</v>
      </c>
      <c r="CU108">
        <f t="shared" si="250"/>
        <v>0</v>
      </c>
      <c r="CV108">
        <f t="shared" si="266"/>
        <v>0</v>
      </c>
      <c r="CW108">
        <f t="shared" si="251"/>
        <v>0</v>
      </c>
      <c r="CX108">
        <f t="shared" si="252"/>
        <v>0</v>
      </c>
      <c r="CY108">
        <f>0</f>
        <v>0</v>
      </c>
      <c r="CZ108">
        <f>0</f>
        <v>0</v>
      </c>
      <c r="DC108" t="s">
        <v>3</v>
      </c>
      <c r="DD108" t="s">
        <v>3</v>
      </c>
      <c r="DE108" t="s">
        <v>3</v>
      </c>
      <c r="DF108" t="s">
        <v>3</v>
      </c>
      <c r="DG108" t="s">
        <v>3</v>
      </c>
      <c r="DH108" t="s">
        <v>3</v>
      </c>
      <c r="DI108" t="s">
        <v>3</v>
      </c>
      <c r="DJ108" t="s">
        <v>3</v>
      </c>
      <c r="DK108" t="s">
        <v>3</v>
      </c>
      <c r="DL108" t="s">
        <v>3</v>
      </c>
      <c r="DM108" t="s">
        <v>3</v>
      </c>
      <c r="DN108">
        <v>0</v>
      </c>
      <c r="DO108">
        <v>0</v>
      </c>
      <c r="DP108">
        <v>1</v>
      </c>
      <c r="DQ108">
        <v>1</v>
      </c>
      <c r="DU108">
        <v>1010</v>
      </c>
      <c r="DV108" t="s">
        <v>55</v>
      </c>
      <c r="DW108" t="s">
        <v>55</v>
      </c>
      <c r="DX108">
        <v>1</v>
      </c>
      <c r="DZ108" t="s">
        <v>3</v>
      </c>
      <c r="EA108" t="s">
        <v>3</v>
      </c>
      <c r="EB108" t="s">
        <v>3</v>
      </c>
      <c r="EC108" t="s">
        <v>3</v>
      </c>
      <c r="EE108">
        <v>0</v>
      </c>
      <c r="EF108">
        <v>0</v>
      </c>
      <c r="EG108" t="s">
        <v>3</v>
      </c>
      <c r="EH108">
        <v>0</v>
      </c>
      <c r="EI108" t="s">
        <v>3</v>
      </c>
      <c r="EJ108">
        <v>0</v>
      </c>
      <c r="EK108">
        <v>333</v>
      </c>
      <c r="EL108" t="s">
        <v>3</v>
      </c>
      <c r="EM108" t="s">
        <v>3</v>
      </c>
      <c r="EO108" t="s">
        <v>3</v>
      </c>
      <c r="EQ108">
        <v>1024</v>
      </c>
      <c r="ER108">
        <v>118.98</v>
      </c>
      <c r="ES108">
        <v>118.98</v>
      </c>
      <c r="ET108">
        <v>0</v>
      </c>
      <c r="EU108">
        <v>0</v>
      </c>
      <c r="EV108">
        <v>0</v>
      </c>
      <c r="EW108">
        <v>0</v>
      </c>
      <c r="EX108">
        <v>0</v>
      </c>
      <c r="EZ108">
        <v>5</v>
      </c>
      <c r="FC108">
        <v>1</v>
      </c>
      <c r="FD108">
        <v>18</v>
      </c>
      <c r="FF108">
        <v>1383.02</v>
      </c>
      <c r="FQ108">
        <v>0</v>
      </c>
      <c r="FR108">
        <v>0</v>
      </c>
      <c r="FS108">
        <v>0</v>
      </c>
      <c r="FX108">
        <v>112</v>
      </c>
      <c r="FY108">
        <v>70</v>
      </c>
      <c r="GA108" t="s">
        <v>65</v>
      </c>
      <c r="GD108">
        <v>0</v>
      </c>
      <c r="GF108">
        <v>158177034</v>
      </c>
      <c r="GG108">
        <v>2</v>
      </c>
      <c r="GH108">
        <v>3</v>
      </c>
      <c r="GI108">
        <v>5</v>
      </c>
      <c r="GJ108">
        <v>0</v>
      </c>
      <c r="GK108">
        <f>ROUND(R108*(R12)/100,2)</f>
        <v>0</v>
      </c>
      <c r="GL108">
        <f t="shared" si="253"/>
        <v>0</v>
      </c>
      <c r="GM108">
        <f>ROUND(O108+X108+Y108+GK108,2)+GX108</f>
        <v>18808.36</v>
      </c>
      <c r="GN108">
        <f t="shared" si="255"/>
        <v>18808.36</v>
      </c>
      <c r="GO108">
        <f t="shared" si="256"/>
        <v>0</v>
      </c>
      <c r="GP108">
        <f t="shared" si="257"/>
        <v>0</v>
      </c>
      <c r="GR108">
        <v>1</v>
      </c>
      <c r="GS108">
        <v>1</v>
      </c>
      <c r="GT108">
        <v>0</v>
      </c>
      <c r="GU108" t="s">
        <v>3</v>
      </c>
      <c r="GV108">
        <f t="shared" si="258"/>
        <v>0</v>
      </c>
      <c r="GW108">
        <v>1</v>
      </c>
      <c r="GX108">
        <f t="shared" si="259"/>
        <v>0</v>
      </c>
      <c r="HA108">
        <v>0</v>
      </c>
      <c r="HB108">
        <v>0</v>
      </c>
      <c r="HC108">
        <f t="shared" si="260"/>
        <v>0</v>
      </c>
      <c r="HE108" t="s">
        <v>20</v>
      </c>
      <c r="HF108" t="s">
        <v>21</v>
      </c>
      <c r="HM108" t="s">
        <v>3</v>
      </c>
      <c r="HN108" t="s">
        <v>3</v>
      </c>
      <c r="HO108" t="s">
        <v>3</v>
      </c>
      <c r="HP108" t="s">
        <v>3</v>
      </c>
      <c r="HQ108" t="s">
        <v>3</v>
      </c>
      <c r="HS108">
        <v>0</v>
      </c>
      <c r="IK108">
        <v>0</v>
      </c>
    </row>
    <row r="109" spans="1:245" x14ac:dyDescent="0.2">
      <c r="A109">
        <v>18</v>
      </c>
      <c r="B109">
        <v>1</v>
      </c>
      <c r="C109">
        <v>137</v>
      </c>
      <c r="E109" t="s">
        <v>3</v>
      </c>
      <c r="F109" t="s">
        <v>16</v>
      </c>
      <c r="G109" t="s">
        <v>67</v>
      </c>
      <c r="H109" t="s">
        <v>55</v>
      </c>
      <c r="I109">
        <f>I104*J109</f>
        <v>32</v>
      </c>
      <c r="J109">
        <v>31.067961165048544</v>
      </c>
      <c r="K109">
        <v>31.067961</v>
      </c>
      <c r="O109">
        <f t="shared" si="230"/>
        <v>36102.31</v>
      </c>
      <c r="P109">
        <f t="shared" si="231"/>
        <v>36102.31</v>
      </c>
      <c r="Q109">
        <f t="shared" si="232"/>
        <v>0</v>
      </c>
      <c r="R109">
        <f t="shared" si="233"/>
        <v>0</v>
      </c>
      <c r="S109">
        <f t="shared" si="234"/>
        <v>0</v>
      </c>
      <c r="T109">
        <f t="shared" si="235"/>
        <v>0</v>
      </c>
      <c r="U109">
        <f t="shared" si="236"/>
        <v>0</v>
      </c>
      <c r="V109">
        <f t="shared" si="237"/>
        <v>0</v>
      </c>
      <c r="W109">
        <f t="shared" si="238"/>
        <v>0</v>
      </c>
      <c r="X109">
        <f t="shared" si="239"/>
        <v>0</v>
      </c>
      <c r="Y109">
        <f t="shared" si="240"/>
        <v>0</v>
      </c>
      <c r="AA109">
        <v>-1</v>
      </c>
      <c r="AB109">
        <f t="shared" si="241"/>
        <v>114.19</v>
      </c>
      <c r="AC109">
        <f t="shared" si="242"/>
        <v>114.19</v>
      </c>
      <c r="AD109">
        <f t="shared" si="261"/>
        <v>0</v>
      </c>
      <c r="AE109">
        <f t="shared" si="243"/>
        <v>0</v>
      </c>
      <c r="AF109">
        <f t="shared" si="244"/>
        <v>0</v>
      </c>
      <c r="AG109">
        <f t="shared" si="245"/>
        <v>0</v>
      </c>
      <c r="AH109">
        <f t="shared" si="246"/>
        <v>0</v>
      </c>
      <c r="AI109">
        <f t="shared" si="247"/>
        <v>0</v>
      </c>
      <c r="AJ109">
        <f t="shared" si="248"/>
        <v>0</v>
      </c>
      <c r="AK109">
        <v>114.19</v>
      </c>
      <c r="AL109">
        <v>114.19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1</v>
      </c>
      <c r="AW109">
        <v>1</v>
      </c>
      <c r="AZ109">
        <v>1</v>
      </c>
      <c r="BA109">
        <v>1</v>
      </c>
      <c r="BB109">
        <v>1</v>
      </c>
      <c r="BC109">
        <v>9.8800000000000008</v>
      </c>
      <c r="BD109" t="s">
        <v>3</v>
      </c>
      <c r="BE109" t="s">
        <v>3</v>
      </c>
      <c r="BF109" t="s">
        <v>3</v>
      </c>
      <c r="BG109" t="s">
        <v>3</v>
      </c>
      <c r="BH109">
        <v>3</v>
      </c>
      <c r="BI109">
        <v>0</v>
      </c>
      <c r="BJ109" t="s">
        <v>3</v>
      </c>
      <c r="BM109">
        <v>333</v>
      </c>
      <c r="BN109">
        <v>0</v>
      </c>
      <c r="BO109" t="s">
        <v>3</v>
      </c>
      <c r="BP109">
        <v>0</v>
      </c>
      <c r="BQ109">
        <v>0</v>
      </c>
      <c r="BR109">
        <v>0</v>
      </c>
      <c r="BS109">
        <v>1</v>
      </c>
      <c r="BT109">
        <v>1</v>
      </c>
      <c r="BU109">
        <v>1</v>
      </c>
      <c r="BV109">
        <v>1</v>
      </c>
      <c r="BW109">
        <v>1</v>
      </c>
      <c r="BX109">
        <v>1</v>
      </c>
      <c r="BY109" t="s">
        <v>3</v>
      </c>
      <c r="BZ109">
        <v>112</v>
      </c>
      <c r="CA109">
        <v>70</v>
      </c>
      <c r="CB109" t="s">
        <v>3</v>
      </c>
      <c r="CE109">
        <v>0</v>
      </c>
      <c r="CF109">
        <v>0</v>
      </c>
      <c r="CG109">
        <v>0</v>
      </c>
      <c r="CM109">
        <v>0</v>
      </c>
      <c r="CN109" t="s">
        <v>3</v>
      </c>
      <c r="CO109">
        <v>0</v>
      </c>
      <c r="CP109">
        <f t="shared" si="249"/>
        <v>36102.31</v>
      </c>
      <c r="CQ109">
        <f t="shared" si="262"/>
        <v>1128.1972000000001</v>
      </c>
      <c r="CR109">
        <f t="shared" si="263"/>
        <v>0</v>
      </c>
      <c r="CS109">
        <f t="shared" si="264"/>
        <v>0</v>
      </c>
      <c r="CT109">
        <f t="shared" si="265"/>
        <v>0</v>
      </c>
      <c r="CU109">
        <f t="shared" si="250"/>
        <v>0</v>
      </c>
      <c r="CV109">
        <f t="shared" si="266"/>
        <v>0</v>
      </c>
      <c r="CW109">
        <f t="shared" si="251"/>
        <v>0</v>
      </c>
      <c r="CX109">
        <f t="shared" si="252"/>
        <v>0</v>
      </c>
      <c r="CY109">
        <f>0</f>
        <v>0</v>
      </c>
      <c r="CZ109">
        <f>0</f>
        <v>0</v>
      </c>
      <c r="DC109" t="s">
        <v>3</v>
      </c>
      <c r="DD109" t="s">
        <v>3</v>
      </c>
      <c r="DE109" t="s">
        <v>3</v>
      </c>
      <c r="DF109" t="s">
        <v>3</v>
      </c>
      <c r="DG109" t="s">
        <v>3</v>
      </c>
      <c r="DH109" t="s">
        <v>3</v>
      </c>
      <c r="DI109" t="s">
        <v>3</v>
      </c>
      <c r="DJ109" t="s">
        <v>3</v>
      </c>
      <c r="DK109" t="s">
        <v>3</v>
      </c>
      <c r="DL109" t="s">
        <v>3</v>
      </c>
      <c r="DM109" t="s">
        <v>3</v>
      </c>
      <c r="DN109">
        <v>0</v>
      </c>
      <c r="DO109">
        <v>0</v>
      </c>
      <c r="DP109">
        <v>1</v>
      </c>
      <c r="DQ109">
        <v>1</v>
      </c>
      <c r="DU109">
        <v>1010</v>
      </c>
      <c r="DV109" t="s">
        <v>55</v>
      </c>
      <c r="DW109" t="s">
        <v>55</v>
      </c>
      <c r="DX109">
        <v>1</v>
      </c>
      <c r="DZ109" t="s">
        <v>3</v>
      </c>
      <c r="EA109" t="s">
        <v>3</v>
      </c>
      <c r="EB109" t="s">
        <v>3</v>
      </c>
      <c r="EC109" t="s">
        <v>3</v>
      </c>
      <c r="EE109">
        <v>0</v>
      </c>
      <c r="EF109">
        <v>0</v>
      </c>
      <c r="EG109" t="s">
        <v>3</v>
      </c>
      <c r="EH109">
        <v>0</v>
      </c>
      <c r="EI109" t="s">
        <v>3</v>
      </c>
      <c r="EJ109">
        <v>0</v>
      </c>
      <c r="EK109">
        <v>333</v>
      </c>
      <c r="EL109" t="s">
        <v>3</v>
      </c>
      <c r="EM109" t="s">
        <v>3</v>
      </c>
      <c r="EO109" t="s">
        <v>3</v>
      </c>
      <c r="EQ109">
        <v>1024</v>
      </c>
      <c r="ER109">
        <v>114.19</v>
      </c>
      <c r="ES109">
        <v>114.19</v>
      </c>
      <c r="ET109">
        <v>0</v>
      </c>
      <c r="EU109">
        <v>0</v>
      </c>
      <c r="EV109">
        <v>0</v>
      </c>
      <c r="EW109">
        <v>0</v>
      </c>
      <c r="EX109">
        <v>0</v>
      </c>
      <c r="EZ109">
        <v>5</v>
      </c>
      <c r="FC109">
        <v>1</v>
      </c>
      <c r="FD109">
        <v>18</v>
      </c>
      <c r="FF109">
        <v>1327.31</v>
      </c>
      <c r="FQ109">
        <v>0</v>
      </c>
      <c r="FR109">
        <v>0</v>
      </c>
      <c r="FS109">
        <v>0</v>
      </c>
      <c r="FX109">
        <v>112</v>
      </c>
      <c r="FY109">
        <v>70</v>
      </c>
      <c r="GA109" t="s">
        <v>68</v>
      </c>
      <c r="GD109">
        <v>0</v>
      </c>
      <c r="GF109">
        <v>-138536489</v>
      </c>
      <c r="GG109">
        <v>2</v>
      </c>
      <c r="GH109">
        <v>3</v>
      </c>
      <c r="GI109">
        <v>5</v>
      </c>
      <c r="GJ109">
        <v>0</v>
      </c>
      <c r="GK109">
        <f>ROUND(R109*(R12)/100,2)</f>
        <v>0</v>
      </c>
      <c r="GL109">
        <f t="shared" si="253"/>
        <v>0</v>
      </c>
      <c r="GM109">
        <f>ROUND(O109+X109+Y109+GK109,2)+GX109</f>
        <v>36102.31</v>
      </c>
      <c r="GN109">
        <f t="shared" si="255"/>
        <v>36102.31</v>
      </c>
      <c r="GO109">
        <f t="shared" si="256"/>
        <v>0</v>
      </c>
      <c r="GP109">
        <f t="shared" si="257"/>
        <v>0</v>
      </c>
      <c r="GR109">
        <v>1</v>
      </c>
      <c r="GS109">
        <v>1</v>
      </c>
      <c r="GT109">
        <v>0</v>
      </c>
      <c r="GU109" t="s">
        <v>3</v>
      </c>
      <c r="GV109">
        <f t="shared" si="258"/>
        <v>0</v>
      </c>
      <c r="GW109">
        <v>1</v>
      </c>
      <c r="GX109">
        <f t="shared" si="259"/>
        <v>0</v>
      </c>
      <c r="HA109">
        <v>0</v>
      </c>
      <c r="HB109">
        <v>0</v>
      </c>
      <c r="HC109">
        <f t="shared" si="260"/>
        <v>0</v>
      </c>
      <c r="HE109" t="s">
        <v>20</v>
      </c>
      <c r="HF109" t="s">
        <v>21</v>
      </c>
      <c r="HM109" t="s">
        <v>3</v>
      </c>
      <c r="HN109" t="s">
        <v>3</v>
      </c>
      <c r="HO109" t="s">
        <v>3</v>
      </c>
      <c r="HP109" t="s">
        <v>3</v>
      </c>
      <c r="HQ109" t="s">
        <v>3</v>
      </c>
      <c r="HS109">
        <v>0</v>
      </c>
      <c r="IK109">
        <v>0</v>
      </c>
    </row>
    <row r="110" spans="1:245" x14ac:dyDescent="0.2">
      <c r="A110">
        <v>19</v>
      </c>
      <c r="B110">
        <v>1</v>
      </c>
      <c r="F110" t="s">
        <v>3</v>
      </c>
      <c r="G110" t="s">
        <v>107</v>
      </c>
      <c r="H110" t="s">
        <v>3</v>
      </c>
      <c r="AA110">
        <v>1</v>
      </c>
      <c r="IK110">
        <v>0</v>
      </c>
    </row>
    <row r="111" spans="1:245" x14ac:dyDescent="0.2">
      <c r="A111">
        <v>17</v>
      </c>
      <c r="B111">
        <v>1</v>
      </c>
      <c r="C111">
        <f>ROW(SmtRes!A144)</f>
        <v>144</v>
      </c>
      <c r="D111">
        <f>ROW(EtalonRes!A88)</f>
        <v>88</v>
      </c>
      <c r="E111" t="s">
        <v>108</v>
      </c>
      <c r="F111" t="s">
        <v>49</v>
      </c>
      <c r="G111" t="s">
        <v>50</v>
      </c>
      <c r="H111" t="s">
        <v>51</v>
      </c>
      <c r="I111">
        <f>ROUND(92/100,9)</f>
        <v>0.92</v>
      </c>
      <c r="J111">
        <v>0</v>
      </c>
      <c r="K111">
        <f>ROUND(92/100,9)</f>
        <v>0.92</v>
      </c>
      <c r="O111">
        <f t="shared" ref="O111:O122" si="267">ROUND(CP111,2)</f>
        <v>49126.31</v>
      </c>
      <c r="P111">
        <f t="shared" ref="P111:P122" si="268">ROUND(CQ111*I111,2)</f>
        <v>0</v>
      </c>
      <c r="Q111">
        <f t="shared" ref="Q111:Q122" si="269">ROUND(CR111*I111,2)</f>
        <v>2030.07</v>
      </c>
      <c r="R111">
        <f t="shared" ref="R111:R122" si="270">ROUND(CS111*I111,2)</f>
        <v>6.26</v>
      </c>
      <c r="S111">
        <f t="shared" ref="S111:S122" si="271">ROUND(CT111*I111,2)</f>
        <v>47096.24</v>
      </c>
      <c r="T111">
        <f t="shared" ref="T111:T122" si="272">ROUND(CU111*I111,2)</f>
        <v>0</v>
      </c>
      <c r="U111">
        <f t="shared" ref="U111:U122" si="273">CV111*I111</f>
        <v>74.06</v>
      </c>
      <c r="V111">
        <f t="shared" ref="V111:V122" si="274">CW111*I111</f>
        <v>0</v>
      </c>
      <c r="W111">
        <f t="shared" ref="W111:W122" si="275">ROUND(CX111*I111,2)</f>
        <v>0</v>
      </c>
      <c r="X111">
        <f t="shared" ref="X111:X122" si="276">ROUND(CY111,2)</f>
        <v>32967.370000000003</v>
      </c>
      <c r="Y111">
        <f t="shared" ref="Y111:Y122" si="277">ROUND(CZ111,2)</f>
        <v>4709.62</v>
      </c>
      <c r="AA111">
        <v>64249956</v>
      </c>
      <c r="AB111">
        <f t="shared" ref="AB111:AB122" si="278">ROUND((AC111+AD111+AF111),6)</f>
        <v>53398.16</v>
      </c>
      <c r="AC111">
        <f t="shared" ref="AC111:AC122" si="279">ROUND((ES111),6)</f>
        <v>0</v>
      </c>
      <c r="AD111">
        <f>ROUND((((ET111)-(EU111))+AE111),6)</f>
        <v>2206.6</v>
      </c>
      <c r="AE111">
        <f t="shared" ref="AE111:AE122" si="280">ROUND((EU111),6)</f>
        <v>6.8</v>
      </c>
      <c r="AF111">
        <f t="shared" ref="AF111:AF122" si="281">ROUND((EV111),6)</f>
        <v>51191.56</v>
      </c>
      <c r="AG111">
        <f t="shared" ref="AG111:AG122" si="282">ROUND((AP111),6)</f>
        <v>0</v>
      </c>
      <c r="AH111">
        <f t="shared" ref="AH111:AH122" si="283">(EW111)</f>
        <v>80.5</v>
      </c>
      <c r="AI111">
        <f t="shared" ref="AI111:AI122" si="284">(EX111)</f>
        <v>0</v>
      </c>
      <c r="AJ111">
        <f t="shared" ref="AJ111:AJ122" si="285">(AS111)</f>
        <v>0</v>
      </c>
      <c r="AK111">
        <v>53398.16</v>
      </c>
      <c r="AL111">
        <v>0</v>
      </c>
      <c r="AM111">
        <v>2206.6</v>
      </c>
      <c r="AN111">
        <v>6.8</v>
      </c>
      <c r="AO111">
        <v>51191.56</v>
      </c>
      <c r="AP111">
        <v>0</v>
      </c>
      <c r="AQ111">
        <v>80.5</v>
      </c>
      <c r="AR111">
        <v>0</v>
      </c>
      <c r="AS111">
        <v>0</v>
      </c>
      <c r="AT111">
        <v>70</v>
      </c>
      <c r="AU111">
        <v>10</v>
      </c>
      <c r="AV111">
        <v>1</v>
      </c>
      <c r="AW111">
        <v>1</v>
      </c>
      <c r="AZ111">
        <v>1</v>
      </c>
      <c r="BA111">
        <v>1</v>
      </c>
      <c r="BB111">
        <v>1</v>
      </c>
      <c r="BC111">
        <v>1</v>
      </c>
      <c r="BD111" t="s">
        <v>3</v>
      </c>
      <c r="BE111" t="s">
        <v>3</v>
      </c>
      <c r="BF111" t="s">
        <v>3</v>
      </c>
      <c r="BG111" t="s">
        <v>3</v>
      </c>
      <c r="BH111">
        <v>0</v>
      </c>
      <c r="BI111">
        <v>4</v>
      </c>
      <c r="BJ111" t="s">
        <v>52</v>
      </c>
      <c r="BM111">
        <v>0</v>
      </c>
      <c r="BN111">
        <v>0</v>
      </c>
      <c r="BO111" t="s">
        <v>3</v>
      </c>
      <c r="BP111">
        <v>0</v>
      </c>
      <c r="BQ111">
        <v>1</v>
      </c>
      <c r="BR111">
        <v>0</v>
      </c>
      <c r="BS111">
        <v>1</v>
      </c>
      <c r="BT111">
        <v>1</v>
      </c>
      <c r="BU111">
        <v>1</v>
      </c>
      <c r="BV111">
        <v>1</v>
      </c>
      <c r="BW111">
        <v>1</v>
      </c>
      <c r="BX111">
        <v>1</v>
      </c>
      <c r="BY111" t="s">
        <v>3</v>
      </c>
      <c r="BZ111">
        <v>70</v>
      </c>
      <c r="CA111">
        <v>10</v>
      </c>
      <c r="CB111" t="s">
        <v>3</v>
      </c>
      <c r="CE111">
        <v>0</v>
      </c>
      <c r="CF111">
        <v>0</v>
      </c>
      <c r="CG111">
        <v>0</v>
      </c>
      <c r="CM111">
        <v>0</v>
      </c>
      <c r="CN111" t="s">
        <v>3</v>
      </c>
      <c r="CO111">
        <v>0</v>
      </c>
      <c r="CP111">
        <f t="shared" ref="CP111:CP122" si="286">(P111+Q111+S111)</f>
        <v>49126.31</v>
      </c>
      <c r="CQ111">
        <f>(AC111*BC111*AW111)</f>
        <v>0</v>
      </c>
      <c r="CR111">
        <f>((((ET111)*BB111-(EU111)*BS111)+AE111*BS111)*AV111)</f>
        <v>2206.6</v>
      </c>
      <c r="CS111">
        <f>(AE111*BS111*AV111)</f>
        <v>6.8</v>
      </c>
      <c r="CT111">
        <f>(AF111*BA111*AV111)</f>
        <v>51191.56</v>
      </c>
      <c r="CU111">
        <f t="shared" ref="CU111:CU122" si="287">AG111</f>
        <v>0</v>
      </c>
      <c r="CV111">
        <f>(AH111*AV111)</f>
        <v>80.5</v>
      </c>
      <c r="CW111">
        <f t="shared" ref="CW111:CW122" si="288">AI111</f>
        <v>0</v>
      </c>
      <c r="CX111">
        <f t="shared" ref="CX111:CX122" si="289">AJ111</f>
        <v>0</v>
      </c>
      <c r="CY111">
        <f>((S111*BZ111)/100)</f>
        <v>32967.367999999995</v>
      </c>
      <c r="CZ111">
        <f>((S111*CA111)/100)</f>
        <v>4709.6239999999998</v>
      </c>
      <c r="DC111" t="s">
        <v>3</v>
      </c>
      <c r="DD111" t="s">
        <v>3</v>
      </c>
      <c r="DE111" t="s">
        <v>3</v>
      </c>
      <c r="DF111" t="s">
        <v>3</v>
      </c>
      <c r="DG111" t="s">
        <v>3</v>
      </c>
      <c r="DH111" t="s">
        <v>3</v>
      </c>
      <c r="DI111" t="s">
        <v>3</v>
      </c>
      <c r="DJ111" t="s">
        <v>3</v>
      </c>
      <c r="DK111" t="s">
        <v>3</v>
      </c>
      <c r="DL111" t="s">
        <v>3</v>
      </c>
      <c r="DM111" t="s">
        <v>3</v>
      </c>
      <c r="DN111">
        <v>0</v>
      </c>
      <c r="DO111">
        <v>0</v>
      </c>
      <c r="DP111">
        <v>1</v>
      </c>
      <c r="DQ111">
        <v>1</v>
      </c>
      <c r="DU111">
        <v>1010</v>
      </c>
      <c r="DV111" t="s">
        <v>51</v>
      </c>
      <c r="DW111" t="s">
        <v>51</v>
      </c>
      <c r="DX111">
        <v>100</v>
      </c>
      <c r="DZ111" t="s">
        <v>3</v>
      </c>
      <c r="EA111" t="s">
        <v>3</v>
      </c>
      <c r="EB111" t="s">
        <v>3</v>
      </c>
      <c r="EC111" t="s">
        <v>3</v>
      </c>
      <c r="EE111">
        <v>62941757</v>
      </c>
      <c r="EF111">
        <v>1</v>
      </c>
      <c r="EG111" t="s">
        <v>35</v>
      </c>
      <c r="EH111">
        <v>0</v>
      </c>
      <c r="EI111" t="s">
        <v>3</v>
      </c>
      <c r="EJ111">
        <v>4</v>
      </c>
      <c r="EK111">
        <v>0</v>
      </c>
      <c r="EL111" t="s">
        <v>36</v>
      </c>
      <c r="EM111" t="s">
        <v>37</v>
      </c>
      <c r="EO111" t="s">
        <v>3</v>
      </c>
      <c r="EQ111">
        <v>0</v>
      </c>
      <c r="ER111">
        <v>53398.16</v>
      </c>
      <c r="ES111">
        <v>0</v>
      </c>
      <c r="ET111">
        <v>2206.6</v>
      </c>
      <c r="EU111">
        <v>6.8</v>
      </c>
      <c r="EV111">
        <v>51191.56</v>
      </c>
      <c r="EW111">
        <v>80.5</v>
      </c>
      <c r="EX111">
        <v>0</v>
      </c>
      <c r="EY111">
        <v>0</v>
      </c>
      <c r="FQ111">
        <v>0</v>
      </c>
      <c r="FR111">
        <v>0</v>
      </c>
      <c r="FS111">
        <v>0</v>
      </c>
      <c r="FX111">
        <v>70</v>
      </c>
      <c r="FY111">
        <v>10</v>
      </c>
      <c r="GA111" t="s">
        <v>3</v>
      </c>
      <c r="GD111">
        <v>0</v>
      </c>
      <c r="GF111">
        <v>1158422448</v>
      </c>
      <c r="GG111">
        <v>2</v>
      </c>
      <c r="GH111">
        <v>1</v>
      </c>
      <c r="GI111">
        <v>-2</v>
      </c>
      <c r="GJ111">
        <v>0</v>
      </c>
      <c r="GK111">
        <f>ROUND(R111*(R12)/100,2)</f>
        <v>6.76</v>
      </c>
      <c r="GL111">
        <f t="shared" ref="GL111:GL122" si="290">ROUND(IF(AND(BH111=3,BI111=3,FS111&lt;&gt;0),P111,0),2)</f>
        <v>0</v>
      </c>
      <c r="GM111">
        <f t="shared" ref="GM111:GM116" si="291">ROUND(O111+X111+Y111+GK111,2)+GX111</f>
        <v>86810.06</v>
      </c>
      <c r="GN111">
        <f t="shared" ref="GN111:GN122" si="292">IF(OR(BI111=0,BI111=1),GM111-GX111,0)</f>
        <v>0</v>
      </c>
      <c r="GO111">
        <f t="shared" ref="GO111:GO122" si="293">IF(BI111=2,GM111-GX111,0)</f>
        <v>0</v>
      </c>
      <c r="GP111">
        <f t="shared" ref="GP111:GP122" si="294">IF(BI111=4,GM111-GX111,0)</f>
        <v>86810.06</v>
      </c>
      <c r="GR111">
        <v>0</v>
      </c>
      <c r="GS111">
        <v>3</v>
      </c>
      <c r="GT111">
        <v>0</v>
      </c>
      <c r="GU111" t="s">
        <v>3</v>
      </c>
      <c r="GV111">
        <f t="shared" ref="GV111:GV122" si="295">ROUND((GT111),6)</f>
        <v>0</v>
      </c>
      <c r="GW111">
        <v>1</v>
      </c>
      <c r="GX111">
        <f t="shared" ref="GX111:GX122" si="296">ROUND(HC111*I111,2)</f>
        <v>0</v>
      </c>
      <c r="HA111">
        <v>0</v>
      </c>
      <c r="HB111">
        <v>0</v>
      </c>
      <c r="HC111">
        <f t="shared" ref="HC111:HC122" si="297">GV111*GW111</f>
        <v>0</v>
      </c>
      <c r="HE111" t="s">
        <v>3</v>
      </c>
      <c r="HF111" t="s">
        <v>3</v>
      </c>
      <c r="HM111" t="s">
        <v>3</v>
      </c>
      <c r="HN111" t="s">
        <v>3</v>
      </c>
      <c r="HO111" t="s">
        <v>3</v>
      </c>
      <c r="HP111" t="s">
        <v>3</v>
      </c>
      <c r="HQ111" t="s">
        <v>3</v>
      </c>
      <c r="HS111">
        <v>0</v>
      </c>
      <c r="IK111">
        <v>0</v>
      </c>
    </row>
    <row r="112" spans="1:245" x14ac:dyDescent="0.2">
      <c r="A112">
        <v>18</v>
      </c>
      <c r="B112">
        <v>1</v>
      </c>
      <c r="C112">
        <v>140</v>
      </c>
      <c r="E112" t="s">
        <v>109</v>
      </c>
      <c r="F112" t="s">
        <v>16</v>
      </c>
      <c r="G112" t="s">
        <v>54</v>
      </c>
      <c r="H112" t="s">
        <v>55</v>
      </c>
      <c r="I112">
        <f>I111*J112</f>
        <v>12</v>
      </c>
      <c r="J112">
        <v>13.043478260869565</v>
      </c>
      <c r="K112">
        <v>13.043478</v>
      </c>
      <c r="O112">
        <f t="shared" si="267"/>
        <v>173829.12</v>
      </c>
      <c r="P112">
        <f t="shared" si="268"/>
        <v>173829.12</v>
      </c>
      <c r="Q112">
        <f t="shared" si="269"/>
        <v>0</v>
      </c>
      <c r="R112">
        <f t="shared" si="270"/>
        <v>0</v>
      </c>
      <c r="S112">
        <f t="shared" si="271"/>
        <v>0</v>
      </c>
      <c r="T112">
        <f t="shared" si="272"/>
        <v>0</v>
      </c>
      <c r="U112">
        <f t="shared" si="273"/>
        <v>0</v>
      </c>
      <c r="V112">
        <f t="shared" si="274"/>
        <v>0</v>
      </c>
      <c r="W112">
        <f t="shared" si="275"/>
        <v>0</v>
      </c>
      <c r="X112">
        <f t="shared" si="276"/>
        <v>0</v>
      </c>
      <c r="Y112">
        <f t="shared" si="277"/>
        <v>0</v>
      </c>
      <c r="AA112">
        <v>64249956</v>
      </c>
      <c r="AB112">
        <f t="shared" si="278"/>
        <v>1466.17</v>
      </c>
      <c r="AC112">
        <f t="shared" si="279"/>
        <v>1466.17</v>
      </c>
      <c r="AD112">
        <f t="shared" ref="AD112:AD122" si="298">ROUND((ET112),6)</f>
        <v>0</v>
      </c>
      <c r="AE112">
        <f t="shared" si="280"/>
        <v>0</v>
      </c>
      <c r="AF112">
        <f t="shared" si="281"/>
        <v>0</v>
      </c>
      <c r="AG112">
        <f t="shared" si="282"/>
        <v>0</v>
      </c>
      <c r="AH112">
        <f t="shared" si="283"/>
        <v>0</v>
      </c>
      <c r="AI112">
        <f t="shared" si="284"/>
        <v>0</v>
      </c>
      <c r="AJ112">
        <f t="shared" si="285"/>
        <v>0</v>
      </c>
      <c r="AK112">
        <v>1466.17</v>
      </c>
      <c r="AL112">
        <v>1466.17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1</v>
      </c>
      <c r="AW112">
        <v>1</v>
      </c>
      <c r="AZ112">
        <v>1</v>
      </c>
      <c r="BA112">
        <v>1</v>
      </c>
      <c r="BB112">
        <v>1</v>
      </c>
      <c r="BC112">
        <v>9.8800000000000008</v>
      </c>
      <c r="BD112" t="s">
        <v>3</v>
      </c>
      <c r="BE112" t="s">
        <v>3</v>
      </c>
      <c r="BF112" t="s">
        <v>3</v>
      </c>
      <c r="BG112" t="s">
        <v>3</v>
      </c>
      <c r="BH112">
        <v>3</v>
      </c>
      <c r="BI112">
        <v>0</v>
      </c>
      <c r="BJ112" t="s">
        <v>3</v>
      </c>
      <c r="BM112">
        <v>333</v>
      </c>
      <c r="BN112">
        <v>0</v>
      </c>
      <c r="BO112" t="s">
        <v>3</v>
      </c>
      <c r="BP112">
        <v>0</v>
      </c>
      <c r="BQ112">
        <v>0</v>
      </c>
      <c r="BR112">
        <v>0</v>
      </c>
      <c r="BS112">
        <v>1</v>
      </c>
      <c r="BT112">
        <v>1</v>
      </c>
      <c r="BU112">
        <v>1</v>
      </c>
      <c r="BV112">
        <v>1</v>
      </c>
      <c r="BW112">
        <v>1</v>
      </c>
      <c r="BX112">
        <v>1</v>
      </c>
      <c r="BY112" t="s">
        <v>3</v>
      </c>
      <c r="BZ112">
        <v>112</v>
      </c>
      <c r="CA112">
        <v>70</v>
      </c>
      <c r="CB112" t="s">
        <v>3</v>
      </c>
      <c r="CE112">
        <v>0</v>
      </c>
      <c r="CF112">
        <v>0</v>
      </c>
      <c r="CG112">
        <v>0</v>
      </c>
      <c r="CM112">
        <v>0</v>
      </c>
      <c r="CN112" t="s">
        <v>3</v>
      </c>
      <c r="CO112">
        <v>0</v>
      </c>
      <c r="CP112">
        <f t="shared" si="286"/>
        <v>173829.12</v>
      </c>
      <c r="CQ112">
        <f t="shared" ref="CQ112:CQ122" si="299">AC112*BC112</f>
        <v>14485.759600000001</v>
      </c>
      <c r="CR112">
        <f t="shared" ref="CR112:CR122" si="300">AD112*BB112</f>
        <v>0</v>
      </c>
      <c r="CS112">
        <f t="shared" ref="CS112:CS122" si="301">AE112*BS112</f>
        <v>0</v>
      </c>
      <c r="CT112">
        <f t="shared" ref="CT112:CT122" si="302">AF112*BA112</f>
        <v>0</v>
      </c>
      <c r="CU112">
        <f t="shared" si="287"/>
        <v>0</v>
      </c>
      <c r="CV112">
        <f t="shared" ref="CV112:CV122" si="303">AH112</f>
        <v>0</v>
      </c>
      <c r="CW112">
        <f t="shared" si="288"/>
        <v>0</v>
      </c>
      <c r="CX112">
        <f t="shared" si="289"/>
        <v>0</v>
      </c>
      <c r="CY112">
        <f>0</f>
        <v>0</v>
      </c>
      <c r="CZ112">
        <f>0</f>
        <v>0</v>
      </c>
      <c r="DC112" t="s">
        <v>3</v>
      </c>
      <c r="DD112" t="s">
        <v>3</v>
      </c>
      <c r="DE112" t="s">
        <v>3</v>
      </c>
      <c r="DF112" t="s">
        <v>3</v>
      </c>
      <c r="DG112" t="s">
        <v>3</v>
      </c>
      <c r="DH112" t="s">
        <v>3</v>
      </c>
      <c r="DI112" t="s">
        <v>3</v>
      </c>
      <c r="DJ112" t="s">
        <v>3</v>
      </c>
      <c r="DK112" t="s">
        <v>3</v>
      </c>
      <c r="DL112" t="s">
        <v>3</v>
      </c>
      <c r="DM112" t="s">
        <v>3</v>
      </c>
      <c r="DN112">
        <v>0</v>
      </c>
      <c r="DO112">
        <v>0</v>
      </c>
      <c r="DP112">
        <v>1</v>
      </c>
      <c r="DQ112">
        <v>1</v>
      </c>
      <c r="DU112">
        <v>1010</v>
      </c>
      <c r="DV112" t="s">
        <v>55</v>
      </c>
      <c r="DW112" t="s">
        <v>55</v>
      </c>
      <c r="DX112">
        <v>1</v>
      </c>
      <c r="DZ112" t="s">
        <v>3</v>
      </c>
      <c r="EA112" t="s">
        <v>3</v>
      </c>
      <c r="EB112" t="s">
        <v>3</v>
      </c>
      <c r="EC112" t="s">
        <v>3</v>
      </c>
      <c r="EE112">
        <v>0</v>
      </c>
      <c r="EF112">
        <v>0</v>
      </c>
      <c r="EG112" t="s">
        <v>3</v>
      </c>
      <c r="EH112">
        <v>0</v>
      </c>
      <c r="EI112" t="s">
        <v>3</v>
      </c>
      <c r="EJ112">
        <v>0</v>
      </c>
      <c r="EK112">
        <v>333</v>
      </c>
      <c r="EL112" t="s">
        <v>3</v>
      </c>
      <c r="EM112" t="s">
        <v>3</v>
      </c>
      <c r="EO112" t="s">
        <v>3</v>
      </c>
      <c r="EQ112">
        <v>0</v>
      </c>
      <c r="ER112">
        <v>1466.17</v>
      </c>
      <c r="ES112">
        <v>1466.17</v>
      </c>
      <c r="ET112">
        <v>0</v>
      </c>
      <c r="EU112">
        <v>0</v>
      </c>
      <c r="EV112">
        <v>0</v>
      </c>
      <c r="EW112">
        <v>0</v>
      </c>
      <c r="EX112">
        <v>0</v>
      </c>
      <c r="EZ112">
        <v>5</v>
      </c>
      <c r="FC112">
        <v>1</v>
      </c>
      <c r="FD112">
        <v>18</v>
      </c>
      <c r="FF112">
        <v>17042.09</v>
      </c>
      <c r="FQ112">
        <v>0</v>
      </c>
      <c r="FR112">
        <v>0</v>
      </c>
      <c r="FS112">
        <v>0</v>
      </c>
      <c r="FX112">
        <v>112</v>
      </c>
      <c r="FY112">
        <v>70</v>
      </c>
      <c r="GA112" t="s">
        <v>56</v>
      </c>
      <c r="GD112">
        <v>0</v>
      </c>
      <c r="GF112">
        <v>277238542</v>
      </c>
      <c r="GG112">
        <v>2</v>
      </c>
      <c r="GH112">
        <v>3</v>
      </c>
      <c r="GI112">
        <v>5</v>
      </c>
      <c r="GJ112">
        <v>0</v>
      </c>
      <c r="GK112">
        <f>ROUND(R112*(R12)/100,2)</f>
        <v>0</v>
      </c>
      <c r="GL112">
        <f t="shared" si="290"/>
        <v>0</v>
      </c>
      <c r="GM112">
        <f t="shared" si="291"/>
        <v>173829.12</v>
      </c>
      <c r="GN112">
        <f t="shared" si="292"/>
        <v>173829.12</v>
      </c>
      <c r="GO112">
        <f t="shared" si="293"/>
        <v>0</v>
      </c>
      <c r="GP112">
        <f t="shared" si="294"/>
        <v>0</v>
      </c>
      <c r="GR112">
        <v>1</v>
      </c>
      <c r="GS112">
        <v>1</v>
      </c>
      <c r="GT112">
        <v>0</v>
      </c>
      <c r="GU112" t="s">
        <v>3</v>
      </c>
      <c r="GV112">
        <f t="shared" si="295"/>
        <v>0</v>
      </c>
      <c r="GW112">
        <v>1</v>
      </c>
      <c r="GX112">
        <f t="shared" si="296"/>
        <v>0</v>
      </c>
      <c r="HA112">
        <v>0</v>
      </c>
      <c r="HB112">
        <v>0</v>
      </c>
      <c r="HC112">
        <f t="shared" si="297"/>
        <v>0</v>
      </c>
      <c r="HE112" t="s">
        <v>20</v>
      </c>
      <c r="HF112" t="s">
        <v>21</v>
      </c>
      <c r="HM112" t="s">
        <v>3</v>
      </c>
      <c r="HN112" t="s">
        <v>3</v>
      </c>
      <c r="HO112" t="s">
        <v>3</v>
      </c>
      <c r="HP112" t="s">
        <v>3</v>
      </c>
      <c r="HQ112" t="s">
        <v>3</v>
      </c>
      <c r="HS112">
        <v>0</v>
      </c>
      <c r="IK112">
        <v>0</v>
      </c>
    </row>
    <row r="113" spans="1:245" x14ac:dyDescent="0.2">
      <c r="A113">
        <v>18</v>
      </c>
      <c r="B113">
        <v>1</v>
      </c>
      <c r="C113">
        <v>141</v>
      </c>
      <c r="E113" t="s">
        <v>110</v>
      </c>
      <c r="F113" t="s">
        <v>16</v>
      </c>
      <c r="G113" t="s">
        <v>58</v>
      </c>
      <c r="H113" t="s">
        <v>55</v>
      </c>
      <c r="I113">
        <f>I111*J113</f>
        <v>12</v>
      </c>
      <c r="J113">
        <v>13.043478260869565</v>
      </c>
      <c r="K113">
        <v>13.043478</v>
      </c>
      <c r="O113">
        <f t="shared" si="267"/>
        <v>81078.44</v>
      </c>
      <c r="P113">
        <f t="shared" si="268"/>
        <v>81078.44</v>
      </c>
      <c r="Q113">
        <f t="shared" si="269"/>
        <v>0</v>
      </c>
      <c r="R113">
        <f t="shared" si="270"/>
        <v>0</v>
      </c>
      <c r="S113">
        <f t="shared" si="271"/>
        <v>0</v>
      </c>
      <c r="T113">
        <f t="shared" si="272"/>
        <v>0</v>
      </c>
      <c r="U113">
        <f t="shared" si="273"/>
        <v>0</v>
      </c>
      <c r="V113">
        <f t="shared" si="274"/>
        <v>0</v>
      </c>
      <c r="W113">
        <f t="shared" si="275"/>
        <v>0</v>
      </c>
      <c r="X113">
        <f t="shared" si="276"/>
        <v>0</v>
      </c>
      <c r="Y113">
        <f t="shared" si="277"/>
        <v>0</v>
      </c>
      <c r="AA113">
        <v>64249956</v>
      </c>
      <c r="AB113">
        <f t="shared" si="278"/>
        <v>683.86</v>
      </c>
      <c r="AC113">
        <f t="shared" si="279"/>
        <v>683.86</v>
      </c>
      <c r="AD113">
        <f t="shared" si="298"/>
        <v>0</v>
      </c>
      <c r="AE113">
        <f t="shared" si="280"/>
        <v>0</v>
      </c>
      <c r="AF113">
        <f t="shared" si="281"/>
        <v>0</v>
      </c>
      <c r="AG113">
        <f t="shared" si="282"/>
        <v>0</v>
      </c>
      <c r="AH113">
        <f t="shared" si="283"/>
        <v>0</v>
      </c>
      <c r="AI113">
        <f t="shared" si="284"/>
        <v>0</v>
      </c>
      <c r="AJ113">
        <f t="shared" si="285"/>
        <v>0</v>
      </c>
      <c r="AK113">
        <v>683.86</v>
      </c>
      <c r="AL113">
        <v>683.86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1</v>
      </c>
      <c r="AW113">
        <v>1</v>
      </c>
      <c r="AZ113">
        <v>1</v>
      </c>
      <c r="BA113">
        <v>1</v>
      </c>
      <c r="BB113">
        <v>1</v>
      </c>
      <c r="BC113">
        <v>9.8800000000000008</v>
      </c>
      <c r="BD113" t="s">
        <v>3</v>
      </c>
      <c r="BE113" t="s">
        <v>3</v>
      </c>
      <c r="BF113" t="s">
        <v>3</v>
      </c>
      <c r="BG113" t="s">
        <v>3</v>
      </c>
      <c r="BH113">
        <v>3</v>
      </c>
      <c r="BI113">
        <v>0</v>
      </c>
      <c r="BJ113" t="s">
        <v>3</v>
      </c>
      <c r="BM113">
        <v>333</v>
      </c>
      <c r="BN113">
        <v>0</v>
      </c>
      <c r="BO113" t="s">
        <v>3</v>
      </c>
      <c r="BP113">
        <v>0</v>
      </c>
      <c r="BQ113">
        <v>0</v>
      </c>
      <c r="BR113">
        <v>0</v>
      </c>
      <c r="BS113">
        <v>1</v>
      </c>
      <c r="BT113">
        <v>1</v>
      </c>
      <c r="BU113">
        <v>1</v>
      </c>
      <c r="BV113">
        <v>1</v>
      </c>
      <c r="BW113">
        <v>1</v>
      </c>
      <c r="BX113">
        <v>1</v>
      </c>
      <c r="BY113" t="s">
        <v>3</v>
      </c>
      <c r="BZ113">
        <v>112</v>
      </c>
      <c r="CA113">
        <v>70</v>
      </c>
      <c r="CB113" t="s">
        <v>3</v>
      </c>
      <c r="CE113">
        <v>0</v>
      </c>
      <c r="CF113">
        <v>0</v>
      </c>
      <c r="CG113">
        <v>0</v>
      </c>
      <c r="CM113">
        <v>0</v>
      </c>
      <c r="CN113" t="s">
        <v>3</v>
      </c>
      <c r="CO113">
        <v>0</v>
      </c>
      <c r="CP113">
        <f t="shared" si="286"/>
        <v>81078.44</v>
      </c>
      <c r="CQ113">
        <f t="shared" si="299"/>
        <v>6756.5368000000008</v>
      </c>
      <c r="CR113">
        <f t="shared" si="300"/>
        <v>0</v>
      </c>
      <c r="CS113">
        <f t="shared" si="301"/>
        <v>0</v>
      </c>
      <c r="CT113">
        <f t="shared" si="302"/>
        <v>0</v>
      </c>
      <c r="CU113">
        <f t="shared" si="287"/>
        <v>0</v>
      </c>
      <c r="CV113">
        <f t="shared" si="303"/>
        <v>0</v>
      </c>
      <c r="CW113">
        <f t="shared" si="288"/>
        <v>0</v>
      </c>
      <c r="CX113">
        <f t="shared" si="289"/>
        <v>0</v>
      </c>
      <c r="CY113">
        <f>0</f>
        <v>0</v>
      </c>
      <c r="CZ113">
        <f>0</f>
        <v>0</v>
      </c>
      <c r="DC113" t="s">
        <v>3</v>
      </c>
      <c r="DD113" t="s">
        <v>3</v>
      </c>
      <c r="DE113" t="s">
        <v>3</v>
      </c>
      <c r="DF113" t="s">
        <v>3</v>
      </c>
      <c r="DG113" t="s">
        <v>3</v>
      </c>
      <c r="DH113" t="s">
        <v>3</v>
      </c>
      <c r="DI113" t="s">
        <v>3</v>
      </c>
      <c r="DJ113" t="s">
        <v>3</v>
      </c>
      <c r="DK113" t="s">
        <v>3</v>
      </c>
      <c r="DL113" t="s">
        <v>3</v>
      </c>
      <c r="DM113" t="s">
        <v>3</v>
      </c>
      <c r="DN113">
        <v>0</v>
      </c>
      <c r="DO113">
        <v>0</v>
      </c>
      <c r="DP113">
        <v>1</v>
      </c>
      <c r="DQ113">
        <v>1</v>
      </c>
      <c r="DU113">
        <v>1010</v>
      </c>
      <c r="DV113" t="s">
        <v>55</v>
      </c>
      <c r="DW113" t="s">
        <v>55</v>
      </c>
      <c r="DX113">
        <v>1</v>
      </c>
      <c r="DZ113" t="s">
        <v>3</v>
      </c>
      <c r="EA113" t="s">
        <v>3</v>
      </c>
      <c r="EB113" t="s">
        <v>3</v>
      </c>
      <c r="EC113" t="s">
        <v>3</v>
      </c>
      <c r="EE113">
        <v>0</v>
      </c>
      <c r="EF113">
        <v>0</v>
      </c>
      <c r="EG113" t="s">
        <v>3</v>
      </c>
      <c r="EH113">
        <v>0</v>
      </c>
      <c r="EI113" t="s">
        <v>3</v>
      </c>
      <c r="EJ113">
        <v>0</v>
      </c>
      <c r="EK113">
        <v>333</v>
      </c>
      <c r="EL113" t="s">
        <v>3</v>
      </c>
      <c r="EM113" t="s">
        <v>3</v>
      </c>
      <c r="EO113" t="s">
        <v>3</v>
      </c>
      <c r="EQ113">
        <v>0</v>
      </c>
      <c r="ER113">
        <v>683.86</v>
      </c>
      <c r="ES113">
        <v>683.86</v>
      </c>
      <c r="ET113">
        <v>0</v>
      </c>
      <c r="EU113">
        <v>0</v>
      </c>
      <c r="EV113">
        <v>0</v>
      </c>
      <c r="EW113">
        <v>0</v>
      </c>
      <c r="EX113">
        <v>0</v>
      </c>
      <c r="EZ113">
        <v>5</v>
      </c>
      <c r="FC113">
        <v>1</v>
      </c>
      <c r="FD113">
        <v>18</v>
      </c>
      <c r="FF113">
        <v>7948.85</v>
      </c>
      <c r="FQ113">
        <v>0</v>
      </c>
      <c r="FR113">
        <v>0</v>
      </c>
      <c r="FS113">
        <v>0</v>
      </c>
      <c r="FX113">
        <v>112</v>
      </c>
      <c r="FY113">
        <v>70</v>
      </c>
      <c r="GA113" t="s">
        <v>59</v>
      </c>
      <c r="GD113">
        <v>0</v>
      </c>
      <c r="GF113">
        <v>-1269339310</v>
      </c>
      <c r="GG113">
        <v>2</v>
      </c>
      <c r="GH113">
        <v>3</v>
      </c>
      <c r="GI113">
        <v>5</v>
      </c>
      <c r="GJ113">
        <v>0</v>
      </c>
      <c r="GK113">
        <f>ROUND(R113*(R12)/100,2)</f>
        <v>0</v>
      </c>
      <c r="GL113">
        <f t="shared" si="290"/>
        <v>0</v>
      </c>
      <c r="GM113">
        <f t="shared" si="291"/>
        <v>81078.44</v>
      </c>
      <c r="GN113">
        <f t="shared" si="292"/>
        <v>81078.44</v>
      </c>
      <c r="GO113">
        <f t="shared" si="293"/>
        <v>0</v>
      </c>
      <c r="GP113">
        <f t="shared" si="294"/>
        <v>0</v>
      </c>
      <c r="GR113">
        <v>1</v>
      </c>
      <c r="GS113">
        <v>1</v>
      </c>
      <c r="GT113">
        <v>0</v>
      </c>
      <c r="GU113" t="s">
        <v>3</v>
      </c>
      <c r="GV113">
        <f t="shared" si="295"/>
        <v>0</v>
      </c>
      <c r="GW113">
        <v>1</v>
      </c>
      <c r="GX113">
        <f t="shared" si="296"/>
        <v>0</v>
      </c>
      <c r="HA113">
        <v>0</v>
      </c>
      <c r="HB113">
        <v>0</v>
      </c>
      <c r="HC113">
        <f t="shared" si="297"/>
        <v>0</v>
      </c>
      <c r="HE113" t="s">
        <v>20</v>
      </c>
      <c r="HF113" t="s">
        <v>21</v>
      </c>
      <c r="HM113" t="s">
        <v>3</v>
      </c>
      <c r="HN113" t="s">
        <v>3</v>
      </c>
      <c r="HO113" t="s">
        <v>3</v>
      </c>
      <c r="HP113" t="s">
        <v>3</v>
      </c>
      <c r="HQ113" t="s">
        <v>3</v>
      </c>
      <c r="HS113">
        <v>0</v>
      </c>
      <c r="IK113">
        <v>0</v>
      </c>
    </row>
    <row r="114" spans="1:245" x14ac:dyDescent="0.2">
      <c r="A114">
        <v>18</v>
      </c>
      <c r="B114">
        <v>1</v>
      </c>
      <c r="C114">
        <v>142</v>
      </c>
      <c r="E114" t="s">
        <v>111</v>
      </c>
      <c r="F114" t="s">
        <v>16</v>
      </c>
      <c r="G114" t="s">
        <v>61</v>
      </c>
      <c r="H114" t="s">
        <v>55</v>
      </c>
      <c r="I114">
        <f>I111*J114</f>
        <v>26</v>
      </c>
      <c r="J114">
        <v>28.260869565217391</v>
      </c>
      <c r="K114">
        <v>28.260870000000001</v>
      </c>
      <c r="O114">
        <f t="shared" si="267"/>
        <v>50528.3</v>
      </c>
      <c r="P114">
        <f t="shared" si="268"/>
        <v>50528.3</v>
      </c>
      <c r="Q114">
        <f t="shared" si="269"/>
        <v>0</v>
      </c>
      <c r="R114">
        <f t="shared" si="270"/>
        <v>0</v>
      </c>
      <c r="S114">
        <f t="shared" si="271"/>
        <v>0</v>
      </c>
      <c r="T114">
        <f t="shared" si="272"/>
        <v>0</v>
      </c>
      <c r="U114">
        <f t="shared" si="273"/>
        <v>0</v>
      </c>
      <c r="V114">
        <f t="shared" si="274"/>
        <v>0</v>
      </c>
      <c r="W114">
        <f t="shared" si="275"/>
        <v>0</v>
      </c>
      <c r="X114">
        <f t="shared" si="276"/>
        <v>0</v>
      </c>
      <c r="Y114">
        <f t="shared" si="277"/>
        <v>0</v>
      </c>
      <c r="AA114">
        <v>64249956</v>
      </c>
      <c r="AB114">
        <f t="shared" si="278"/>
        <v>196.7</v>
      </c>
      <c r="AC114">
        <f t="shared" si="279"/>
        <v>196.7</v>
      </c>
      <c r="AD114">
        <f t="shared" si="298"/>
        <v>0</v>
      </c>
      <c r="AE114">
        <f t="shared" si="280"/>
        <v>0</v>
      </c>
      <c r="AF114">
        <f t="shared" si="281"/>
        <v>0</v>
      </c>
      <c r="AG114">
        <f t="shared" si="282"/>
        <v>0</v>
      </c>
      <c r="AH114">
        <f t="shared" si="283"/>
        <v>0</v>
      </c>
      <c r="AI114">
        <f t="shared" si="284"/>
        <v>0</v>
      </c>
      <c r="AJ114">
        <f t="shared" si="285"/>
        <v>0</v>
      </c>
      <c r="AK114">
        <v>196.70000000000002</v>
      </c>
      <c r="AL114">
        <v>196.70000000000002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1</v>
      </c>
      <c r="AW114">
        <v>1</v>
      </c>
      <c r="AZ114">
        <v>1</v>
      </c>
      <c r="BA114">
        <v>1</v>
      </c>
      <c r="BB114">
        <v>1</v>
      </c>
      <c r="BC114">
        <v>9.8800000000000008</v>
      </c>
      <c r="BD114" t="s">
        <v>3</v>
      </c>
      <c r="BE114" t="s">
        <v>3</v>
      </c>
      <c r="BF114" t="s">
        <v>3</v>
      </c>
      <c r="BG114" t="s">
        <v>3</v>
      </c>
      <c r="BH114">
        <v>3</v>
      </c>
      <c r="BI114">
        <v>0</v>
      </c>
      <c r="BJ114" t="s">
        <v>3</v>
      </c>
      <c r="BM114">
        <v>333</v>
      </c>
      <c r="BN114">
        <v>0</v>
      </c>
      <c r="BO114" t="s">
        <v>3</v>
      </c>
      <c r="BP114">
        <v>0</v>
      </c>
      <c r="BQ114">
        <v>0</v>
      </c>
      <c r="BR114">
        <v>0</v>
      </c>
      <c r="BS114">
        <v>1</v>
      </c>
      <c r="BT114">
        <v>1</v>
      </c>
      <c r="BU114">
        <v>1</v>
      </c>
      <c r="BV114">
        <v>1</v>
      </c>
      <c r="BW114">
        <v>1</v>
      </c>
      <c r="BX114">
        <v>1</v>
      </c>
      <c r="BY114" t="s">
        <v>3</v>
      </c>
      <c r="BZ114">
        <v>112</v>
      </c>
      <c r="CA114">
        <v>70</v>
      </c>
      <c r="CB114" t="s">
        <v>3</v>
      </c>
      <c r="CE114">
        <v>0</v>
      </c>
      <c r="CF114">
        <v>0</v>
      </c>
      <c r="CG114">
        <v>0</v>
      </c>
      <c r="CM114">
        <v>0</v>
      </c>
      <c r="CN114" t="s">
        <v>3</v>
      </c>
      <c r="CO114">
        <v>0</v>
      </c>
      <c r="CP114">
        <f t="shared" si="286"/>
        <v>50528.3</v>
      </c>
      <c r="CQ114">
        <f t="shared" si="299"/>
        <v>1943.396</v>
      </c>
      <c r="CR114">
        <f t="shared" si="300"/>
        <v>0</v>
      </c>
      <c r="CS114">
        <f t="shared" si="301"/>
        <v>0</v>
      </c>
      <c r="CT114">
        <f t="shared" si="302"/>
        <v>0</v>
      </c>
      <c r="CU114">
        <f t="shared" si="287"/>
        <v>0</v>
      </c>
      <c r="CV114">
        <f t="shared" si="303"/>
        <v>0</v>
      </c>
      <c r="CW114">
        <f t="shared" si="288"/>
        <v>0</v>
      </c>
      <c r="CX114">
        <f t="shared" si="289"/>
        <v>0</v>
      </c>
      <c r="CY114">
        <f>0</f>
        <v>0</v>
      </c>
      <c r="CZ114">
        <f>0</f>
        <v>0</v>
      </c>
      <c r="DC114" t="s">
        <v>3</v>
      </c>
      <c r="DD114" t="s">
        <v>3</v>
      </c>
      <c r="DE114" t="s">
        <v>3</v>
      </c>
      <c r="DF114" t="s">
        <v>3</v>
      </c>
      <c r="DG114" t="s">
        <v>3</v>
      </c>
      <c r="DH114" t="s">
        <v>3</v>
      </c>
      <c r="DI114" t="s">
        <v>3</v>
      </c>
      <c r="DJ114" t="s">
        <v>3</v>
      </c>
      <c r="DK114" t="s">
        <v>3</v>
      </c>
      <c r="DL114" t="s">
        <v>3</v>
      </c>
      <c r="DM114" t="s">
        <v>3</v>
      </c>
      <c r="DN114">
        <v>0</v>
      </c>
      <c r="DO114">
        <v>0</v>
      </c>
      <c r="DP114">
        <v>1</v>
      </c>
      <c r="DQ114">
        <v>1</v>
      </c>
      <c r="DU114">
        <v>1010</v>
      </c>
      <c r="DV114" t="s">
        <v>55</v>
      </c>
      <c r="DW114" t="s">
        <v>55</v>
      </c>
      <c r="DX114">
        <v>1</v>
      </c>
      <c r="DZ114" t="s">
        <v>3</v>
      </c>
      <c r="EA114" t="s">
        <v>3</v>
      </c>
      <c r="EB114" t="s">
        <v>3</v>
      </c>
      <c r="EC114" t="s">
        <v>3</v>
      </c>
      <c r="EE114">
        <v>0</v>
      </c>
      <c r="EF114">
        <v>0</v>
      </c>
      <c r="EG114" t="s">
        <v>3</v>
      </c>
      <c r="EH114">
        <v>0</v>
      </c>
      <c r="EI114" t="s">
        <v>3</v>
      </c>
      <c r="EJ114">
        <v>0</v>
      </c>
      <c r="EK114">
        <v>333</v>
      </c>
      <c r="EL114" t="s">
        <v>3</v>
      </c>
      <c r="EM114" t="s">
        <v>3</v>
      </c>
      <c r="EO114" t="s">
        <v>3</v>
      </c>
      <c r="EQ114">
        <v>0</v>
      </c>
      <c r="ER114">
        <v>196.70000000000002</v>
      </c>
      <c r="ES114">
        <v>196.70000000000002</v>
      </c>
      <c r="ET114">
        <v>0</v>
      </c>
      <c r="EU114">
        <v>0</v>
      </c>
      <c r="EV114">
        <v>0</v>
      </c>
      <c r="EW114">
        <v>0</v>
      </c>
      <c r="EX114">
        <v>0</v>
      </c>
      <c r="EZ114">
        <v>5</v>
      </c>
      <c r="FC114">
        <v>1</v>
      </c>
      <c r="FD114">
        <v>18</v>
      </c>
      <c r="FF114">
        <v>2286.2800000000002</v>
      </c>
      <c r="FQ114">
        <v>0</v>
      </c>
      <c r="FR114">
        <v>0</v>
      </c>
      <c r="FS114">
        <v>0</v>
      </c>
      <c r="FX114">
        <v>112</v>
      </c>
      <c r="FY114">
        <v>70</v>
      </c>
      <c r="GA114" t="s">
        <v>62</v>
      </c>
      <c r="GD114">
        <v>0</v>
      </c>
      <c r="GF114">
        <v>1154660637</v>
      </c>
      <c r="GG114">
        <v>2</v>
      </c>
      <c r="GH114">
        <v>3</v>
      </c>
      <c r="GI114">
        <v>5</v>
      </c>
      <c r="GJ114">
        <v>0</v>
      </c>
      <c r="GK114">
        <f>ROUND(R114*(R12)/100,2)</f>
        <v>0</v>
      </c>
      <c r="GL114">
        <f t="shared" si="290"/>
        <v>0</v>
      </c>
      <c r="GM114">
        <f t="shared" si="291"/>
        <v>50528.3</v>
      </c>
      <c r="GN114">
        <f t="shared" si="292"/>
        <v>50528.3</v>
      </c>
      <c r="GO114">
        <f t="shared" si="293"/>
        <v>0</v>
      </c>
      <c r="GP114">
        <f t="shared" si="294"/>
        <v>0</v>
      </c>
      <c r="GR114">
        <v>1</v>
      </c>
      <c r="GS114">
        <v>1</v>
      </c>
      <c r="GT114">
        <v>0</v>
      </c>
      <c r="GU114" t="s">
        <v>3</v>
      </c>
      <c r="GV114">
        <f t="shared" si="295"/>
        <v>0</v>
      </c>
      <c r="GW114">
        <v>1</v>
      </c>
      <c r="GX114">
        <f t="shared" si="296"/>
        <v>0</v>
      </c>
      <c r="HA114">
        <v>0</v>
      </c>
      <c r="HB114">
        <v>0</v>
      </c>
      <c r="HC114">
        <f t="shared" si="297"/>
        <v>0</v>
      </c>
      <c r="HE114" t="s">
        <v>20</v>
      </c>
      <c r="HF114" t="s">
        <v>21</v>
      </c>
      <c r="HM114" t="s">
        <v>3</v>
      </c>
      <c r="HN114" t="s">
        <v>3</v>
      </c>
      <c r="HO114" t="s">
        <v>3</v>
      </c>
      <c r="HP114" t="s">
        <v>3</v>
      </c>
      <c r="HQ114" t="s">
        <v>3</v>
      </c>
      <c r="HS114">
        <v>0</v>
      </c>
      <c r="IK114">
        <v>0</v>
      </c>
    </row>
    <row r="115" spans="1:245" x14ac:dyDescent="0.2">
      <c r="A115">
        <v>18</v>
      </c>
      <c r="B115">
        <v>1</v>
      </c>
      <c r="C115">
        <v>143</v>
      </c>
      <c r="E115" t="s">
        <v>112</v>
      </c>
      <c r="F115" t="s">
        <v>16</v>
      </c>
      <c r="G115" t="s">
        <v>64</v>
      </c>
      <c r="H115" t="s">
        <v>55</v>
      </c>
      <c r="I115">
        <f>I111*J115</f>
        <v>14</v>
      </c>
      <c r="J115">
        <v>15.217391304347826</v>
      </c>
      <c r="K115">
        <v>15.217390999999999</v>
      </c>
      <c r="O115">
        <f t="shared" si="267"/>
        <v>16457.310000000001</v>
      </c>
      <c r="P115">
        <f t="shared" si="268"/>
        <v>16457.310000000001</v>
      </c>
      <c r="Q115">
        <f t="shared" si="269"/>
        <v>0</v>
      </c>
      <c r="R115">
        <f t="shared" si="270"/>
        <v>0</v>
      </c>
      <c r="S115">
        <f t="shared" si="271"/>
        <v>0</v>
      </c>
      <c r="T115">
        <f t="shared" si="272"/>
        <v>0</v>
      </c>
      <c r="U115">
        <f t="shared" si="273"/>
        <v>0</v>
      </c>
      <c r="V115">
        <f t="shared" si="274"/>
        <v>0</v>
      </c>
      <c r="W115">
        <f t="shared" si="275"/>
        <v>0</v>
      </c>
      <c r="X115">
        <f t="shared" si="276"/>
        <v>0</v>
      </c>
      <c r="Y115">
        <f t="shared" si="277"/>
        <v>0</v>
      </c>
      <c r="AA115">
        <v>64249956</v>
      </c>
      <c r="AB115">
        <f t="shared" si="278"/>
        <v>118.98</v>
      </c>
      <c r="AC115">
        <f t="shared" si="279"/>
        <v>118.98</v>
      </c>
      <c r="AD115">
        <f t="shared" si="298"/>
        <v>0</v>
      </c>
      <c r="AE115">
        <f t="shared" si="280"/>
        <v>0</v>
      </c>
      <c r="AF115">
        <f t="shared" si="281"/>
        <v>0</v>
      </c>
      <c r="AG115">
        <f t="shared" si="282"/>
        <v>0</v>
      </c>
      <c r="AH115">
        <f t="shared" si="283"/>
        <v>0</v>
      </c>
      <c r="AI115">
        <f t="shared" si="284"/>
        <v>0</v>
      </c>
      <c r="AJ115">
        <f t="shared" si="285"/>
        <v>0</v>
      </c>
      <c r="AK115">
        <v>118.98</v>
      </c>
      <c r="AL115">
        <v>118.98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1</v>
      </c>
      <c r="AW115">
        <v>1</v>
      </c>
      <c r="AZ115">
        <v>1</v>
      </c>
      <c r="BA115">
        <v>1</v>
      </c>
      <c r="BB115">
        <v>1</v>
      </c>
      <c r="BC115">
        <v>9.8800000000000008</v>
      </c>
      <c r="BD115" t="s">
        <v>3</v>
      </c>
      <c r="BE115" t="s">
        <v>3</v>
      </c>
      <c r="BF115" t="s">
        <v>3</v>
      </c>
      <c r="BG115" t="s">
        <v>3</v>
      </c>
      <c r="BH115">
        <v>3</v>
      </c>
      <c r="BI115">
        <v>0</v>
      </c>
      <c r="BJ115" t="s">
        <v>3</v>
      </c>
      <c r="BM115">
        <v>333</v>
      </c>
      <c r="BN115">
        <v>0</v>
      </c>
      <c r="BO115" t="s">
        <v>3</v>
      </c>
      <c r="BP115">
        <v>0</v>
      </c>
      <c r="BQ115">
        <v>0</v>
      </c>
      <c r="BR115">
        <v>0</v>
      </c>
      <c r="BS115">
        <v>1</v>
      </c>
      <c r="BT115">
        <v>1</v>
      </c>
      <c r="BU115">
        <v>1</v>
      </c>
      <c r="BV115">
        <v>1</v>
      </c>
      <c r="BW115">
        <v>1</v>
      </c>
      <c r="BX115">
        <v>1</v>
      </c>
      <c r="BY115" t="s">
        <v>3</v>
      </c>
      <c r="BZ115">
        <v>112</v>
      </c>
      <c r="CA115">
        <v>70</v>
      </c>
      <c r="CB115" t="s">
        <v>3</v>
      </c>
      <c r="CE115">
        <v>0</v>
      </c>
      <c r="CF115">
        <v>0</v>
      </c>
      <c r="CG115">
        <v>0</v>
      </c>
      <c r="CM115">
        <v>0</v>
      </c>
      <c r="CN115" t="s">
        <v>3</v>
      </c>
      <c r="CO115">
        <v>0</v>
      </c>
      <c r="CP115">
        <f t="shared" si="286"/>
        <v>16457.310000000001</v>
      </c>
      <c r="CQ115">
        <f t="shared" si="299"/>
        <v>1175.5224000000001</v>
      </c>
      <c r="CR115">
        <f t="shared" si="300"/>
        <v>0</v>
      </c>
      <c r="CS115">
        <f t="shared" si="301"/>
        <v>0</v>
      </c>
      <c r="CT115">
        <f t="shared" si="302"/>
        <v>0</v>
      </c>
      <c r="CU115">
        <f t="shared" si="287"/>
        <v>0</v>
      </c>
      <c r="CV115">
        <f t="shared" si="303"/>
        <v>0</v>
      </c>
      <c r="CW115">
        <f t="shared" si="288"/>
        <v>0</v>
      </c>
      <c r="CX115">
        <f t="shared" si="289"/>
        <v>0</v>
      </c>
      <c r="CY115">
        <f>0</f>
        <v>0</v>
      </c>
      <c r="CZ115">
        <f>0</f>
        <v>0</v>
      </c>
      <c r="DC115" t="s">
        <v>3</v>
      </c>
      <c r="DD115" t="s">
        <v>3</v>
      </c>
      <c r="DE115" t="s">
        <v>3</v>
      </c>
      <c r="DF115" t="s">
        <v>3</v>
      </c>
      <c r="DG115" t="s">
        <v>3</v>
      </c>
      <c r="DH115" t="s">
        <v>3</v>
      </c>
      <c r="DI115" t="s">
        <v>3</v>
      </c>
      <c r="DJ115" t="s">
        <v>3</v>
      </c>
      <c r="DK115" t="s">
        <v>3</v>
      </c>
      <c r="DL115" t="s">
        <v>3</v>
      </c>
      <c r="DM115" t="s">
        <v>3</v>
      </c>
      <c r="DN115">
        <v>0</v>
      </c>
      <c r="DO115">
        <v>0</v>
      </c>
      <c r="DP115">
        <v>1</v>
      </c>
      <c r="DQ115">
        <v>1</v>
      </c>
      <c r="DU115">
        <v>1010</v>
      </c>
      <c r="DV115" t="s">
        <v>55</v>
      </c>
      <c r="DW115" t="s">
        <v>55</v>
      </c>
      <c r="DX115">
        <v>1</v>
      </c>
      <c r="DZ115" t="s">
        <v>3</v>
      </c>
      <c r="EA115" t="s">
        <v>3</v>
      </c>
      <c r="EB115" t="s">
        <v>3</v>
      </c>
      <c r="EC115" t="s">
        <v>3</v>
      </c>
      <c r="EE115">
        <v>0</v>
      </c>
      <c r="EF115">
        <v>0</v>
      </c>
      <c r="EG115" t="s">
        <v>3</v>
      </c>
      <c r="EH115">
        <v>0</v>
      </c>
      <c r="EI115" t="s">
        <v>3</v>
      </c>
      <c r="EJ115">
        <v>0</v>
      </c>
      <c r="EK115">
        <v>333</v>
      </c>
      <c r="EL115" t="s">
        <v>3</v>
      </c>
      <c r="EM115" t="s">
        <v>3</v>
      </c>
      <c r="EO115" t="s">
        <v>3</v>
      </c>
      <c r="EQ115">
        <v>0</v>
      </c>
      <c r="ER115">
        <v>118.98</v>
      </c>
      <c r="ES115">
        <v>118.98</v>
      </c>
      <c r="ET115">
        <v>0</v>
      </c>
      <c r="EU115">
        <v>0</v>
      </c>
      <c r="EV115">
        <v>0</v>
      </c>
      <c r="EW115">
        <v>0</v>
      </c>
      <c r="EX115">
        <v>0</v>
      </c>
      <c r="EZ115">
        <v>5</v>
      </c>
      <c r="FC115">
        <v>1</v>
      </c>
      <c r="FD115">
        <v>18</v>
      </c>
      <c r="FF115">
        <v>1383.02</v>
      </c>
      <c r="FQ115">
        <v>0</v>
      </c>
      <c r="FR115">
        <v>0</v>
      </c>
      <c r="FS115">
        <v>0</v>
      </c>
      <c r="FX115">
        <v>112</v>
      </c>
      <c r="FY115">
        <v>70</v>
      </c>
      <c r="GA115" t="s">
        <v>65</v>
      </c>
      <c r="GD115">
        <v>0</v>
      </c>
      <c r="GF115">
        <v>158177034</v>
      </c>
      <c r="GG115">
        <v>2</v>
      </c>
      <c r="GH115">
        <v>3</v>
      </c>
      <c r="GI115">
        <v>5</v>
      </c>
      <c r="GJ115">
        <v>0</v>
      </c>
      <c r="GK115">
        <f>ROUND(R115*(R12)/100,2)</f>
        <v>0</v>
      </c>
      <c r="GL115">
        <f t="shared" si="290"/>
        <v>0</v>
      </c>
      <c r="GM115">
        <f t="shared" si="291"/>
        <v>16457.310000000001</v>
      </c>
      <c r="GN115">
        <f t="shared" si="292"/>
        <v>16457.310000000001</v>
      </c>
      <c r="GO115">
        <f t="shared" si="293"/>
        <v>0</v>
      </c>
      <c r="GP115">
        <f t="shared" si="294"/>
        <v>0</v>
      </c>
      <c r="GR115">
        <v>1</v>
      </c>
      <c r="GS115">
        <v>1</v>
      </c>
      <c r="GT115">
        <v>0</v>
      </c>
      <c r="GU115" t="s">
        <v>3</v>
      </c>
      <c r="GV115">
        <f t="shared" si="295"/>
        <v>0</v>
      </c>
      <c r="GW115">
        <v>1</v>
      </c>
      <c r="GX115">
        <f t="shared" si="296"/>
        <v>0</v>
      </c>
      <c r="HA115">
        <v>0</v>
      </c>
      <c r="HB115">
        <v>0</v>
      </c>
      <c r="HC115">
        <f t="shared" si="297"/>
        <v>0</v>
      </c>
      <c r="HE115" t="s">
        <v>20</v>
      </c>
      <c r="HF115" t="s">
        <v>21</v>
      </c>
      <c r="HM115" t="s">
        <v>3</v>
      </c>
      <c r="HN115" t="s">
        <v>3</v>
      </c>
      <c r="HO115" t="s">
        <v>3</v>
      </c>
      <c r="HP115" t="s">
        <v>3</v>
      </c>
      <c r="HQ115" t="s">
        <v>3</v>
      </c>
      <c r="HS115">
        <v>0</v>
      </c>
      <c r="IK115">
        <v>0</v>
      </c>
    </row>
    <row r="116" spans="1:245" x14ac:dyDescent="0.2">
      <c r="A116">
        <v>18</v>
      </c>
      <c r="B116">
        <v>1</v>
      </c>
      <c r="C116">
        <v>144</v>
      </c>
      <c r="E116" t="s">
        <v>113</v>
      </c>
      <c r="F116" t="s">
        <v>16</v>
      </c>
      <c r="G116" t="s">
        <v>67</v>
      </c>
      <c r="H116" t="s">
        <v>55</v>
      </c>
      <c r="I116">
        <f>I111*J116</f>
        <v>28</v>
      </c>
      <c r="J116">
        <v>30.434782608695652</v>
      </c>
      <c r="K116">
        <v>30.434782999999999</v>
      </c>
      <c r="O116">
        <f t="shared" si="267"/>
        <v>31589.52</v>
      </c>
      <c r="P116">
        <f t="shared" si="268"/>
        <v>31589.52</v>
      </c>
      <c r="Q116">
        <f t="shared" si="269"/>
        <v>0</v>
      </c>
      <c r="R116">
        <f t="shared" si="270"/>
        <v>0</v>
      </c>
      <c r="S116">
        <f t="shared" si="271"/>
        <v>0</v>
      </c>
      <c r="T116">
        <f t="shared" si="272"/>
        <v>0</v>
      </c>
      <c r="U116">
        <f t="shared" si="273"/>
        <v>0</v>
      </c>
      <c r="V116">
        <f t="shared" si="274"/>
        <v>0</v>
      </c>
      <c r="W116">
        <f t="shared" si="275"/>
        <v>0</v>
      </c>
      <c r="X116">
        <f t="shared" si="276"/>
        <v>0</v>
      </c>
      <c r="Y116">
        <f t="shared" si="277"/>
        <v>0</v>
      </c>
      <c r="AA116">
        <v>64249956</v>
      </c>
      <c r="AB116">
        <f t="shared" si="278"/>
        <v>114.19</v>
      </c>
      <c r="AC116">
        <f t="shared" si="279"/>
        <v>114.19</v>
      </c>
      <c r="AD116">
        <f t="shared" si="298"/>
        <v>0</v>
      </c>
      <c r="AE116">
        <f t="shared" si="280"/>
        <v>0</v>
      </c>
      <c r="AF116">
        <f t="shared" si="281"/>
        <v>0</v>
      </c>
      <c r="AG116">
        <f t="shared" si="282"/>
        <v>0</v>
      </c>
      <c r="AH116">
        <f t="shared" si="283"/>
        <v>0</v>
      </c>
      <c r="AI116">
        <f t="shared" si="284"/>
        <v>0</v>
      </c>
      <c r="AJ116">
        <f t="shared" si="285"/>
        <v>0</v>
      </c>
      <c r="AK116">
        <v>114.19</v>
      </c>
      <c r="AL116">
        <v>114.19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1</v>
      </c>
      <c r="AW116">
        <v>1</v>
      </c>
      <c r="AZ116">
        <v>1</v>
      </c>
      <c r="BA116">
        <v>1</v>
      </c>
      <c r="BB116">
        <v>1</v>
      </c>
      <c r="BC116">
        <v>9.8800000000000008</v>
      </c>
      <c r="BD116" t="s">
        <v>3</v>
      </c>
      <c r="BE116" t="s">
        <v>3</v>
      </c>
      <c r="BF116" t="s">
        <v>3</v>
      </c>
      <c r="BG116" t="s">
        <v>3</v>
      </c>
      <c r="BH116">
        <v>3</v>
      </c>
      <c r="BI116">
        <v>0</v>
      </c>
      <c r="BJ116" t="s">
        <v>3</v>
      </c>
      <c r="BM116">
        <v>333</v>
      </c>
      <c r="BN116">
        <v>0</v>
      </c>
      <c r="BO116" t="s">
        <v>3</v>
      </c>
      <c r="BP116">
        <v>0</v>
      </c>
      <c r="BQ116">
        <v>0</v>
      </c>
      <c r="BR116">
        <v>0</v>
      </c>
      <c r="BS116">
        <v>1</v>
      </c>
      <c r="BT116">
        <v>1</v>
      </c>
      <c r="BU116">
        <v>1</v>
      </c>
      <c r="BV116">
        <v>1</v>
      </c>
      <c r="BW116">
        <v>1</v>
      </c>
      <c r="BX116">
        <v>1</v>
      </c>
      <c r="BY116" t="s">
        <v>3</v>
      </c>
      <c r="BZ116">
        <v>112</v>
      </c>
      <c r="CA116">
        <v>70</v>
      </c>
      <c r="CB116" t="s">
        <v>3</v>
      </c>
      <c r="CE116">
        <v>0</v>
      </c>
      <c r="CF116">
        <v>0</v>
      </c>
      <c r="CG116">
        <v>0</v>
      </c>
      <c r="CM116">
        <v>0</v>
      </c>
      <c r="CN116" t="s">
        <v>3</v>
      </c>
      <c r="CO116">
        <v>0</v>
      </c>
      <c r="CP116">
        <f t="shared" si="286"/>
        <v>31589.52</v>
      </c>
      <c r="CQ116">
        <f t="shared" si="299"/>
        <v>1128.1972000000001</v>
      </c>
      <c r="CR116">
        <f t="shared" si="300"/>
        <v>0</v>
      </c>
      <c r="CS116">
        <f t="shared" si="301"/>
        <v>0</v>
      </c>
      <c r="CT116">
        <f t="shared" si="302"/>
        <v>0</v>
      </c>
      <c r="CU116">
        <f t="shared" si="287"/>
        <v>0</v>
      </c>
      <c r="CV116">
        <f t="shared" si="303"/>
        <v>0</v>
      </c>
      <c r="CW116">
        <f t="shared" si="288"/>
        <v>0</v>
      </c>
      <c r="CX116">
        <f t="shared" si="289"/>
        <v>0</v>
      </c>
      <c r="CY116">
        <f>0</f>
        <v>0</v>
      </c>
      <c r="CZ116">
        <f>0</f>
        <v>0</v>
      </c>
      <c r="DC116" t="s">
        <v>3</v>
      </c>
      <c r="DD116" t="s">
        <v>3</v>
      </c>
      <c r="DE116" t="s">
        <v>3</v>
      </c>
      <c r="DF116" t="s">
        <v>3</v>
      </c>
      <c r="DG116" t="s">
        <v>3</v>
      </c>
      <c r="DH116" t="s">
        <v>3</v>
      </c>
      <c r="DI116" t="s">
        <v>3</v>
      </c>
      <c r="DJ116" t="s">
        <v>3</v>
      </c>
      <c r="DK116" t="s">
        <v>3</v>
      </c>
      <c r="DL116" t="s">
        <v>3</v>
      </c>
      <c r="DM116" t="s">
        <v>3</v>
      </c>
      <c r="DN116">
        <v>0</v>
      </c>
      <c r="DO116">
        <v>0</v>
      </c>
      <c r="DP116">
        <v>1</v>
      </c>
      <c r="DQ116">
        <v>1</v>
      </c>
      <c r="DU116">
        <v>1010</v>
      </c>
      <c r="DV116" t="s">
        <v>55</v>
      </c>
      <c r="DW116" t="s">
        <v>55</v>
      </c>
      <c r="DX116">
        <v>1</v>
      </c>
      <c r="DZ116" t="s">
        <v>3</v>
      </c>
      <c r="EA116" t="s">
        <v>3</v>
      </c>
      <c r="EB116" t="s">
        <v>3</v>
      </c>
      <c r="EC116" t="s">
        <v>3</v>
      </c>
      <c r="EE116">
        <v>0</v>
      </c>
      <c r="EF116">
        <v>0</v>
      </c>
      <c r="EG116" t="s">
        <v>3</v>
      </c>
      <c r="EH116">
        <v>0</v>
      </c>
      <c r="EI116" t="s">
        <v>3</v>
      </c>
      <c r="EJ116">
        <v>0</v>
      </c>
      <c r="EK116">
        <v>333</v>
      </c>
      <c r="EL116" t="s">
        <v>3</v>
      </c>
      <c r="EM116" t="s">
        <v>3</v>
      </c>
      <c r="EO116" t="s">
        <v>3</v>
      </c>
      <c r="EQ116">
        <v>0</v>
      </c>
      <c r="ER116">
        <v>114.19</v>
      </c>
      <c r="ES116">
        <v>114.19</v>
      </c>
      <c r="ET116">
        <v>0</v>
      </c>
      <c r="EU116">
        <v>0</v>
      </c>
      <c r="EV116">
        <v>0</v>
      </c>
      <c r="EW116">
        <v>0</v>
      </c>
      <c r="EX116">
        <v>0</v>
      </c>
      <c r="EZ116">
        <v>5</v>
      </c>
      <c r="FC116">
        <v>1</v>
      </c>
      <c r="FD116">
        <v>18</v>
      </c>
      <c r="FF116">
        <v>1327.31</v>
      </c>
      <c r="FQ116">
        <v>0</v>
      </c>
      <c r="FR116">
        <v>0</v>
      </c>
      <c r="FS116">
        <v>0</v>
      </c>
      <c r="FX116">
        <v>112</v>
      </c>
      <c r="FY116">
        <v>70</v>
      </c>
      <c r="GA116" t="s">
        <v>68</v>
      </c>
      <c r="GD116">
        <v>0</v>
      </c>
      <c r="GF116">
        <v>-138536489</v>
      </c>
      <c r="GG116">
        <v>2</v>
      </c>
      <c r="GH116">
        <v>3</v>
      </c>
      <c r="GI116">
        <v>5</v>
      </c>
      <c r="GJ116">
        <v>0</v>
      </c>
      <c r="GK116">
        <f>ROUND(R116*(R12)/100,2)</f>
        <v>0</v>
      </c>
      <c r="GL116">
        <f t="shared" si="290"/>
        <v>0</v>
      </c>
      <c r="GM116">
        <f t="shared" si="291"/>
        <v>31589.52</v>
      </c>
      <c r="GN116">
        <f t="shared" si="292"/>
        <v>31589.52</v>
      </c>
      <c r="GO116">
        <f t="shared" si="293"/>
        <v>0</v>
      </c>
      <c r="GP116">
        <f t="shared" si="294"/>
        <v>0</v>
      </c>
      <c r="GR116">
        <v>1</v>
      </c>
      <c r="GS116">
        <v>1</v>
      </c>
      <c r="GT116">
        <v>0</v>
      </c>
      <c r="GU116" t="s">
        <v>3</v>
      </c>
      <c r="GV116">
        <f t="shared" si="295"/>
        <v>0</v>
      </c>
      <c r="GW116">
        <v>1</v>
      </c>
      <c r="GX116">
        <f t="shared" si="296"/>
        <v>0</v>
      </c>
      <c r="HA116">
        <v>0</v>
      </c>
      <c r="HB116">
        <v>0</v>
      </c>
      <c r="HC116">
        <f t="shared" si="297"/>
        <v>0</v>
      </c>
      <c r="HE116" t="s">
        <v>20</v>
      </c>
      <c r="HF116" t="s">
        <v>21</v>
      </c>
      <c r="HM116" t="s">
        <v>3</v>
      </c>
      <c r="HN116" t="s">
        <v>3</v>
      </c>
      <c r="HO116" t="s">
        <v>3</v>
      </c>
      <c r="HP116" t="s">
        <v>3</v>
      </c>
      <c r="HQ116" t="s">
        <v>3</v>
      </c>
      <c r="HS116">
        <v>0</v>
      </c>
      <c r="IK116">
        <v>0</v>
      </c>
    </row>
    <row r="117" spans="1:245" x14ac:dyDescent="0.2">
      <c r="A117">
        <v>17</v>
      </c>
      <c r="B117">
        <v>1</v>
      </c>
      <c r="C117">
        <f>ROW(SmtRes!A156)</f>
        <v>156</v>
      </c>
      <c r="D117">
        <f>ROW(EtalonRes!A97)</f>
        <v>97</v>
      </c>
      <c r="E117" t="s">
        <v>3</v>
      </c>
      <c r="F117" t="s">
        <v>69</v>
      </c>
      <c r="G117" t="s">
        <v>70</v>
      </c>
      <c r="H117" t="s">
        <v>51</v>
      </c>
      <c r="I117">
        <f>ROUND((12+12+26+14+28)/100,9)</f>
        <v>0.92</v>
      </c>
      <c r="J117">
        <v>0</v>
      </c>
      <c r="K117">
        <f>ROUND((12+12+26+14+28)/100,9)</f>
        <v>0.92</v>
      </c>
      <c r="O117">
        <f t="shared" si="267"/>
        <v>1339.29</v>
      </c>
      <c r="P117">
        <f t="shared" si="268"/>
        <v>468.16</v>
      </c>
      <c r="Q117">
        <f t="shared" si="269"/>
        <v>34.57</v>
      </c>
      <c r="R117">
        <f t="shared" si="270"/>
        <v>1.28</v>
      </c>
      <c r="S117">
        <f t="shared" si="271"/>
        <v>836.56</v>
      </c>
      <c r="T117">
        <f t="shared" si="272"/>
        <v>0</v>
      </c>
      <c r="U117">
        <f t="shared" si="273"/>
        <v>64.400000000000006</v>
      </c>
      <c r="V117">
        <f t="shared" si="274"/>
        <v>0</v>
      </c>
      <c r="W117">
        <f t="shared" si="275"/>
        <v>0</v>
      </c>
      <c r="X117">
        <f t="shared" si="276"/>
        <v>0</v>
      </c>
      <c r="Y117">
        <f t="shared" si="277"/>
        <v>0</v>
      </c>
      <c r="AA117">
        <v>-1</v>
      </c>
      <c r="AB117">
        <f t="shared" si="278"/>
        <v>1455.75</v>
      </c>
      <c r="AC117">
        <f t="shared" si="279"/>
        <v>508.87</v>
      </c>
      <c r="AD117">
        <f t="shared" si="298"/>
        <v>37.58</v>
      </c>
      <c r="AE117">
        <f t="shared" si="280"/>
        <v>1.39</v>
      </c>
      <c r="AF117">
        <f t="shared" si="281"/>
        <v>909.3</v>
      </c>
      <c r="AG117">
        <f t="shared" si="282"/>
        <v>0</v>
      </c>
      <c r="AH117">
        <f t="shared" si="283"/>
        <v>70</v>
      </c>
      <c r="AI117">
        <f t="shared" si="284"/>
        <v>0</v>
      </c>
      <c r="AJ117">
        <f t="shared" si="285"/>
        <v>0</v>
      </c>
      <c r="AK117">
        <v>1455.75</v>
      </c>
      <c r="AL117">
        <v>508.87</v>
      </c>
      <c r="AM117">
        <v>37.58</v>
      </c>
      <c r="AN117">
        <v>1.39</v>
      </c>
      <c r="AO117">
        <v>909.3</v>
      </c>
      <c r="AP117">
        <v>0</v>
      </c>
      <c r="AQ117">
        <v>70</v>
      </c>
      <c r="AR117">
        <v>0</v>
      </c>
      <c r="AS117">
        <v>0</v>
      </c>
      <c r="AT117">
        <v>0</v>
      </c>
      <c r="AU117">
        <v>0</v>
      </c>
      <c r="AV117">
        <v>1</v>
      </c>
      <c r="AW117">
        <v>1</v>
      </c>
      <c r="AZ117">
        <v>1</v>
      </c>
      <c r="BA117">
        <v>1</v>
      </c>
      <c r="BB117">
        <v>1</v>
      </c>
      <c r="BC117">
        <v>1</v>
      </c>
      <c r="BD117" t="s">
        <v>3</v>
      </c>
      <c r="BE117" t="s">
        <v>3</v>
      </c>
      <c r="BF117" t="s">
        <v>3</v>
      </c>
      <c r="BG117" t="s">
        <v>3</v>
      </c>
      <c r="BH117">
        <v>0</v>
      </c>
      <c r="BI117">
        <v>0</v>
      </c>
      <c r="BJ117" t="s">
        <v>71</v>
      </c>
      <c r="BM117">
        <v>333</v>
      </c>
      <c r="BN117">
        <v>0</v>
      </c>
      <c r="BO117" t="s">
        <v>3</v>
      </c>
      <c r="BP117">
        <v>0</v>
      </c>
      <c r="BQ117">
        <v>0</v>
      </c>
      <c r="BR117">
        <v>0</v>
      </c>
      <c r="BS117">
        <v>1</v>
      </c>
      <c r="BT117">
        <v>1</v>
      </c>
      <c r="BU117">
        <v>1</v>
      </c>
      <c r="BV117">
        <v>1</v>
      </c>
      <c r="BW117">
        <v>1</v>
      </c>
      <c r="BX117">
        <v>1</v>
      </c>
      <c r="BY117" t="s">
        <v>3</v>
      </c>
      <c r="BZ117">
        <v>0</v>
      </c>
      <c r="CA117">
        <v>0</v>
      </c>
      <c r="CB117" t="s">
        <v>3</v>
      </c>
      <c r="CE117">
        <v>0</v>
      </c>
      <c r="CF117">
        <v>0</v>
      </c>
      <c r="CG117">
        <v>0</v>
      </c>
      <c r="CM117">
        <v>0</v>
      </c>
      <c r="CN117" t="s">
        <v>3</v>
      </c>
      <c r="CO117">
        <v>0</v>
      </c>
      <c r="CP117">
        <f t="shared" si="286"/>
        <v>1339.29</v>
      </c>
      <c r="CQ117">
        <f t="shared" si="299"/>
        <v>508.87</v>
      </c>
      <c r="CR117">
        <f t="shared" si="300"/>
        <v>37.58</v>
      </c>
      <c r="CS117">
        <f t="shared" si="301"/>
        <v>1.39</v>
      </c>
      <c r="CT117">
        <f t="shared" si="302"/>
        <v>909.3</v>
      </c>
      <c r="CU117">
        <f t="shared" si="287"/>
        <v>0</v>
      </c>
      <c r="CV117">
        <f t="shared" si="303"/>
        <v>70</v>
      </c>
      <c r="CW117">
        <f t="shared" si="288"/>
        <v>0</v>
      </c>
      <c r="CX117">
        <f t="shared" si="289"/>
        <v>0</v>
      </c>
      <c r="CY117">
        <f>0</f>
        <v>0</v>
      </c>
      <c r="CZ117">
        <f>0</f>
        <v>0</v>
      </c>
      <c r="DC117" t="s">
        <v>3</v>
      </c>
      <c r="DD117" t="s">
        <v>3</v>
      </c>
      <c r="DE117" t="s">
        <v>3</v>
      </c>
      <c r="DF117" t="s">
        <v>3</v>
      </c>
      <c r="DG117" t="s">
        <v>3</v>
      </c>
      <c r="DH117" t="s">
        <v>3</v>
      </c>
      <c r="DI117" t="s">
        <v>3</v>
      </c>
      <c r="DJ117" t="s">
        <v>3</v>
      </c>
      <c r="DK117" t="s">
        <v>3</v>
      </c>
      <c r="DL117" t="s">
        <v>3</v>
      </c>
      <c r="DM117" t="s">
        <v>3</v>
      </c>
      <c r="DN117">
        <v>0</v>
      </c>
      <c r="DO117">
        <v>0</v>
      </c>
      <c r="DP117">
        <v>1</v>
      </c>
      <c r="DQ117">
        <v>1</v>
      </c>
      <c r="DU117">
        <v>1010</v>
      </c>
      <c r="DV117" t="s">
        <v>51</v>
      </c>
      <c r="DW117" t="s">
        <v>51</v>
      </c>
      <c r="DX117">
        <v>100</v>
      </c>
      <c r="DZ117" t="s">
        <v>3</v>
      </c>
      <c r="EA117" t="s">
        <v>3</v>
      </c>
      <c r="EB117" t="s">
        <v>3</v>
      </c>
      <c r="EC117" t="s">
        <v>3</v>
      </c>
      <c r="EE117">
        <v>0</v>
      </c>
      <c r="EF117">
        <v>0</v>
      </c>
      <c r="EG117" t="s">
        <v>3</v>
      </c>
      <c r="EH117">
        <v>0</v>
      </c>
      <c r="EI117" t="s">
        <v>3</v>
      </c>
      <c r="EJ117">
        <v>0</v>
      </c>
      <c r="EK117">
        <v>333</v>
      </c>
      <c r="EL117" t="s">
        <v>3</v>
      </c>
      <c r="EM117" t="s">
        <v>3</v>
      </c>
      <c r="EO117" t="s">
        <v>3</v>
      </c>
      <c r="EQ117">
        <v>1024</v>
      </c>
      <c r="ER117">
        <v>1455.75</v>
      </c>
      <c r="ES117">
        <v>508.87</v>
      </c>
      <c r="ET117">
        <v>37.58</v>
      </c>
      <c r="EU117">
        <v>1.39</v>
      </c>
      <c r="EV117">
        <v>909.3</v>
      </c>
      <c r="EW117">
        <v>70</v>
      </c>
      <c r="EX117">
        <v>0</v>
      </c>
      <c r="EY117">
        <v>0</v>
      </c>
      <c r="FQ117">
        <v>0</v>
      </c>
      <c r="FR117">
        <v>0</v>
      </c>
      <c r="FS117">
        <v>0</v>
      </c>
      <c r="FX117">
        <v>0</v>
      </c>
      <c r="FY117">
        <v>0</v>
      </c>
      <c r="GA117" t="s">
        <v>3</v>
      </c>
      <c r="GD117">
        <v>1</v>
      </c>
      <c r="GF117">
        <v>484898071</v>
      </c>
      <c r="GG117">
        <v>2</v>
      </c>
      <c r="GH117">
        <v>1</v>
      </c>
      <c r="GI117">
        <v>-2</v>
      </c>
      <c r="GJ117">
        <v>0</v>
      </c>
      <c r="GK117">
        <v>0</v>
      </c>
      <c r="GL117">
        <f t="shared" si="290"/>
        <v>0</v>
      </c>
      <c r="GM117">
        <f>ROUND(O117+X117+Y117,2)+GX117</f>
        <v>1339.29</v>
      </c>
      <c r="GN117">
        <f t="shared" si="292"/>
        <v>1339.29</v>
      </c>
      <c r="GO117">
        <f t="shared" si="293"/>
        <v>0</v>
      </c>
      <c r="GP117">
        <f t="shared" si="294"/>
        <v>0</v>
      </c>
      <c r="GR117">
        <v>0</v>
      </c>
      <c r="GS117">
        <v>0</v>
      </c>
      <c r="GT117">
        <v>0</v>
      </c>
      <c r="GU117" t="s">
        <v>3</v>
      </c>
      <c r="GV117">
        <f t="shared" si="295"/>
        <v>0</v>
      </c>
      <c r="GW117">
        <v>1</v>
      </c>
      <c r="GX117">
        <f t="shared" si="296"/>
        <v>0</v>
      </c>
      <c r="HA117">
        <v>0</v>
      </c>
      <c r="HB117">
        <v>0</v>
      </c>
      <c r="HC117">
        <f t="shared" si="297"/>
        <v>0</v>
      </c>
      <c r="HE117" t="s">
        <v>3</v>
      </c>
      <c r="HF117" t="s">
        <v>3</v>
      </c>
      <c r="HM117" t="s">
        <v>3</v>
      </c>
      <c r="HN117" t="s">
        <v>3</v>
      </c>
      <c r="HO117" t="s">
        <v>3</v>
      </c>
      <c r="HP117" t="s">
        <v>3</v>
      </c>
      <c r="HQ117" t="s">
        <v>3</v>
      </c>
      <c r="HS117">
        <v>0</v>
      </c>
      <c r="IK117">
        <v>0</v>
      </c>
    </row>
    <row r="118" spans="1:245" x14ac:dyDescent="0.2">
      <c r="A118">
        <v>18</v>
      </c>
      <c r="B118">
        <v>1</v>
      </c>
      <c r="C118">
        <v>152</v>
      </c>
      <c r="E118" t="s">
        <v>3</v>
      </c>
      <c r="F118" t="s">
        <v>16</v>
      </c>
      <c r="G118" t="s">
        <v>54</v>
      </c>
      <c r="H118" t="s">
        <v>55</v>
      </c>
      <c r="I118">
        <f>I117*J118</f>
        <v>12</v>
      </c>
      <c r="J118">
        <v>13.043478260869565</v>
      </c>
      <c r="K118">
        <v>13.043478</v>
      </c>
      <c r="O118">
        <f t="shared" si="267"/>
        <v>173829.12</v>
      </c>
      <c r="P118">
        <f t="shared" si="268"/>
        <v>173829.12</v>
      </c>
      <c r="Q118">
        <f t="shared" si="269"/>
        <v>0</v>
      </c>
      <c r="R118">
        <f t="shared" si="270"/>
        <v>0</v>
      </c>
      <c r="S118">
        <f t="shared" si="271"/>
        <v>0</v>
      </c>
      <c r="T118">
        <f t="shared" si="272"/>
        <v>0</v>
      </c>
      <c r="U118">
        <f t="shared" si="273"/>
        <v>0</v>
      </c>
      <c r="V118">
        <f t="shared" si="274"/>
        <v>0</v>
      </c>
      <c r="W118">
        <f t="shared" si="275"/>
        <v>0</v>
      </c>
      <c r="X118">
        <f t="shared" si="276"/>
        <v>0</v>
      </c>
      <c r="Y118">
        <f t="shared" si="277"/>
        <v>0</v>
      </c>
      <c r="AA118">
        <v>-1</v>
      </c>
      <c r="AB118">
        <f t="shared" si="278"/>
        <v>1466.17</v>
      </c>
      <c r="AC118">
        <f t="shared" si="279"/>
        <v>1466.17</v>
      </c>
      <c r="AD118">
        <f t="shared" si="298"/>
        <v>0</v>
      </c>
      <c r="AE118">
        <f t="shared" si="280"/>
        <v>0</v>
      </c>
      <c r="AF118">
        <f t="shared" si="281"/>
        <v>0</v>
      </c>
      <c r="AG118">
        <f t="shared" si="282"/>
        <v>0</v>
      </c>
      <c r="AH118">
        <f t="shared" si="283"/>
        <v>0</v>
      </c>
      <c r="AI118">
        <f t="shared" si="284"/>
        <v>0</v>
      </c>
      <c r="AJ118">
        <f t="shared" si="285"/>
        <v>0</v>
      </c>
      <c r="AK118">
        <v>1466.17</v>
      </c>
      <c r="AL118">
        <v>1466.17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1</v>
      </c>
      <c r="AW118">
        <v>1</v>
      </c>
      <c r="AZ118">
        <v>1</v>
      </c>
      <c r="BA118">
        <v>1</v>
      </c>
      <c r="BB118">
        <v>1</v>
      </c>
      <c r="BC118">
        <v>9.8800000000000008</v>
      </c>
      <c r="BD118" t="s">
        <v>3</v>
      </c>
      <c r="BE118" t="s">
        <v>3</v>
      </c>
      <c r="BF118" t="s">
        <v>3</v>
      </c>
      <c r="BG118" t="s">
        <v>3</v>
      </c>
      <c r="BH118">
        <v>3</v>
      </c>
      <c r="BI118">
        <v>0</v>
      </c>
      <c r="BJ118" t="s">
        <v>3</v>
      </c>
      <c r="BM118">
        <v>333</v>
      </c>
      <c r="BN118">
        <v>0</v>
      </c>
      <c r="BO118" t="s">
        <v>3</v>
      </c>
      <c r="BP118">
        <v>0</v>
      </c>
      <c r="BQ118">
        <v>0</v>
      </c>
      <c r="BR118">
        <v>0</v>
      </c>
      <c r="BS118">
        <v>1</v>
      </c>
      <c r="BT118">
        <v>1</v>
      </c>
      <c r="BU118">
        <v>1</v>
      </c>
      <c r="BV118">
        <v>1</v>
      </c>
      <c r="BW118">
        <v>1</v>
      </c>
      <c r="BX118">
        <v>1</v>
      </c>
      <c r="BY118" t="s">
        <v>3</v>
      </c>
      <c r="BZ118">
        <v>112</v>
      </c>
      <c r="CA118">
        <v>70</v>
      </c>
      <c r="CB118" t="s">
        <v>3</v>
      </c>
      <c r="CE118">
        <v>0</v>
      </c>
      <c r="CF118">
        <v>0</v>
      </c>
      <c r="CG118">
        <v>0</v>
      </c>
      <c r="CM118">
        <v>0</v>
      </c>
      <c r="CN118" t="s">
        <v>3</v>
      </c>
      <c r="CO118">
        <v>0</v>
      </c>
      <c r="CP118">
        <f t="shared" si="286"/>
        <v>173829.12</v>
      </c>
      <c r="CQ118">
        <f t="shared" si="299"/>
        <v>14485.759600000001</v>
      </c>
      <c r="CR118">
        <f t="shared" si="300"/>
        <v>0</v>
      </c>
      <c r="CS118">
        <f t="shared" si="301"/>
        <v>0</v>
      </c>
      <c r="CT118">
        <f t="shared" si="302"/>
        <v>0</v>
      </c>
      <c r="CU118">
        <f t="shared" si="287"/>
        <v>0</v>
      </c>
      <c r="CV118">
        <f t="shared" si="303"/>
        <v>0</v>
      </c>
      <c r="CW118">
        <f t="shared" si="288"/>
        <v>0</v>
      </c>
      <c r="CX118">
        <f t="shared" si="289"/>
        <v>0</v>
      </c>
      <c r="CY118">
        <f>0</f>
        <v>0</v>
      </c>
      <c r="CZ118">
        <f>0</f>
        <v>0</v>
      </c>
      <c r="DC118" t="s">
        <v>3</v>
      </c>
      <c r="DD118" t="s">
        <v>3</v>
      </c>
      <c r="DE118" t="s">
        <v>3</v>
      </c>
      <c r="DF118" t="s">
        <v>3</v>
      </c>
      <c r="DG118" t="s">
        <v>3</v>
      </c>
      <c r="DH118" t="s">
        <v>3</v>
      </c>
      <c r="DI118" t="s">
        <v>3</v>
      </c>
      <c r="DJ118" t="s">
        <v>3</v>
      </c>
      <c r="DK118" t="s">
        <v>3</v>
      </c>
      <c r="DL118" t="s">
        <v>3</v>
      </c>
      <c r="DM118" t="s">
        <v>3</v>
      </c>
      <c r="DN118">
        <v>0</v>
      </c>
      <c r="DO118">
        <v>0</v>
      </c>
      <c r="DP118">
        <v>1</v>
      </c>
      <c r="DQ118">
        <v>1</v>
      </c>
      <c r="DU118">
        <v>1010</v>
      </c>
      <c r="DV118" t="s">
        <v>55</v>
      </c>
      <c r="DW118" t="s">
        <v>55</v>
      </c>
      <c r="DX118">
        <v>1</v>
      </c>
      <c r="DZ118" t="s">
        <v>3</v>
      </c>
      <c r="EA118" t="s">
        <v>3</v>
      </c>
      <c r="EB118" t="s">
        <v>3</v>
      </c>
      <c r="EC118" t="s">
        <v>3</v>
      </c>
      <c r="EE118">
        <v>0</v>
      </c>
      <c r="EF118">
        <v>0</v>
      </c>
      <c r="EG118" t="s">
        <v>3</v>
      </c>
      <c r="EH118">
        <v>0</v>
      </c>
      <c r="EI118" t="s">
        <v>3</v>
      </c>
      <c r="EJ118">
        <v>0</v>
      </c>
      <c r="EK118">
        <v>333</v>
      </c>
      <c r="EL118" t="s">
        <v>3</v>
      </c>
      <c r="EM118" t="s">
        <v>3</v>
      </c>
      <c r="EO118" t="s">
        <v>3</v>
      </c>
      <c r="EQ118">
        <v>1024</v>
      </c>
      <c r="ER118">
        <v>1466.17</v>
      </c>
      <c r="ES118">
        <v>1466.17</v>
      </c>
      <c r="ET118">
        <v>0</v>
      </c>
      <c r="EU118">
        <v>0</v>
      </c>
      <c r="EV118">
        <v>0</v>
      </c>
      <c r="EW118">
        <v>0</v>
      </c>
      <c r="EX118">
        <v>0</v>
      </c>
      <c r="EZ118">
        <v>5</v>
      </c>
      <c r="FC118">
        <v>1</v>
      </c>
      <c r="FD118">
        <v>18</v>
      </c>
      <c r="FF118">
        <v>17042.09</v>
      </c>
      <c r="FQ118">
        <v>0</v>
      </c>
      <c r="FR118">
        <v>0</v>
      </c>
      <c r="FS118">
        <v>0</v>
      </c>
      <c r="FX118">
        <v>112</v>
      </c>
      <c r="FY118">
        <v>70</v>
      </c>
      <c r="GA118" t="s">
        <v>56</v>
      </c>
      <c r="GD118">
        <v>0</v>
      </c>
      <c r="GF118">
        <v>277238542</v>
      </c>
      <c r="GG118">
        <v>2</v>
      </c>
      <c r="GH118">
        <v>3</v>
      </c>
      <c r="GI118">
        <v>5</v>
      </c>
      <c r="GJ118">
        <v>0</v>
      </c>
      <c r="GK118">
        <f>ROUND(R118*(R12)/100,2)</f>
        <v>0</v>
      </c>
      <c r="GL118">
        <f t="shared" si="290"/>
        <v>0</v>
      </c>
      <c r="GM118">
        <f>ROUND(O118+X118+Y118+GK118,2)+GX118</f>
        <v>173829.12</v>
      </c>
      <c r="GN118">
        <f t="shared" si="292"/>
        <v>173829.12</v>
      </c>
      <c r="GO118">
        <f t="shared" si="293"/>
        <v>0</v>
      </c>
      <c r="GP118">
        <f t="shared" si="294"/>
        <v>0</v>
      </c>
      <c r="GR118">
        <v>1</v>
      </c>
      <c r="GS118">
        <v>1</v>
      </c>
      <c r="GT118">
        <v>0</v>
      </c>
      <c r="GU118" t="s">
        <v>3</v>
      </c>
      <c r="GV118">
        <f t="shared" si="295"/>
        <v>0</v>
      </c>
      <c r="GW118">
        <v>1</v>
      </c>
      <c r="GX118">
        <f t="shared" si="296"/>
        <v>0</v>
      </c>
      <c r="HA118">
        <v>0</v>
      </c>
      <c r="HB118">
        <v>0</v>
      </c>
      <c r="HC118">
        <f t="shared" si="297"/>
        <v>0</v>
      </c>
      <c r="HE118" t="s">
        <v>20</v>
      </c>
      <c r="HF118" t="s">
        <v>21</v>
      </c>
      <c r="HM118" t="s">
        <v>3</v>
      </c>
      <c r="HN118" t="s">
        <v>3</v>
      </c>
      <c r="HO118" t="s">
        <v>3</v>
      </c>
      <c r="HP118" t="s">
        <v>3</v>
      </c>
      <c r="HQ118" t="s">
        <v>3</v>
      </c>
      <c r="HS118">
        <v>0</v>
      </c>
      <c r="IK118">
        <v>0</v>
      </c>
    </row>
    <row r="119" spans="1:245" x14ac:dyDescent="0.2">
      <c r="A119">
        <v>18</v>
      </c>
      <c r="B119">
        <v>1</v>
      </c>
      <c r="C119">
        <v>153</v>
      </c>
      <c r="E119" t="s">
        <v>3</v>
      </c>
      <c r="F119" t="s">
        <v>16</v>
      </c>
      <c r="G119" t="s">
        <v>58</v>
      </c>
      <c r="H119" t="s">
        <v>55</v>
      </c>
      <c r="I119">
        <f>I117*J119</f>
        <v>12</v>
      </c>
      <c r="J119">
        <v>13.043478260869565</v>
      </c>
      <c r="K119">
        <v>13.043478</v>
      </c>
      <c r="O119">
        <f t="shared" si="267"/>
        <v>81078.44</v>
      </c>
      <c r="P119">
        <f t="shared" si="268"/>
        <v>81078.44</v>
      </c>
      <c r="Q119">
        <f t="shared" si="269"/>
        <v>0</v>
      </c>
      <c r="R119">
        <f t="shared" si="270"/>
        <v>0</v>
      </c>
      <c r="S119">
        <f t="shared" si="271"/>
        <v>0</v>
      </c>
      <c r="T119">
        <f t="shared" si="272"/>
        <v>0</v>
      </c>
      <c r="U119">
        <f t="shared" si="273"/>
        <v>0</v>
      </c>
      <c r="V119">
        <f t="shared" si="274"/>
        <v>0</v>
      </c>
      <c r="W119">
        <f t="shared" si="275"/>
        <v>0</v>
      </c>
      <c r="X119">
        <f t="shared" si="276"/>
        <v>0</v>
      </c>
      <c r="Y119">
        <f t="shared" si="277"/>
        <v>0</v>
      </c>
      <c r="AA119">
        <v>-1</v>
      </c>
      <c r="AB119">
        <f t="shared" si="278"/>
        <v>683.86</v>
      </c>
      <c r="AC119">
        <f t="shared" si="279"/>
        <v>683.86</v>
      </c>
      <c r="AD119">
        <f t="shared" si="298"/>
        <v>0</v>
      </c>
      <c r="AE119">
        <f t="shared" si="280"/>
        <v>0</v>
      </c>
      <c r="AF119">
        <f t="shared" si="281"/>
        <v>0</v>
      </c>
      <c r="AG119">
        <f t="shared" si="282"/>
        <v>0</v>
      </c>
      <c r="AH119">
        <f t="shared" si="283"/>
        <v>0</v>
      </c>
      <c r="AI119">
        <f t="shared" si="284"/>
        <v>0</v>
      </c>
      <c r="AJ119">
        <f t="shared" si="285"/>
        <v>0</v>
      </c>
      <c r="AK119">
        <v>683.86</v>
      </c>
      <c r="AL119">
        <v>683.86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1</v>
      </c>
      <c r="AW119">
        <v>1</v>
      </c>
      <c r="AZ119">
        <v>1</v>
      </c>
      <c r="BA119">
        <v>1</v>
      </c>
      <c r="BB119">
        <v>1</v>
      </c>
      <c r="BC119">
        <v>9.8800000000000008</v>
      </c>
      <c r="BD119" t="s">
        <v>3</v>
      </c>
      <c r="BE119" t="s">
        <v>3</v>
      </c>
      <c r="BF119" t="s">
        <v>3</v>
      </c>
      <c r="BG119" t="s">
        <v>3</v>
      </c>
      <c r="BH119">
        <v>3</v>
      </c>
      <c r="BI119">
        <v>0</v>
      </c>
      <c r="BJ119" t="s">
        <v>3</v>
      </c>
      <c r="BM119">
        <v>333</v>
      </c>
      <c r="BN119">
        <v>0</v>
      </c>
      <c r="BO119" t="s">
        <v>3</v>
      </c>
      <c r="BP119">
        <v>0</v>
      </c>
      <c r="BQ119">
        <v>0</v>
      </c>
      <c r="BR119">
        <v>0</v>
      </c>
      <c r="BS119">
        <v>1</v>
      </c>
      <c r="BT119">
        <v>1</v>
      </c>
      <c r="BU119">
        <v>1</v>
      </c>
      <c r="BV119">
        <v>1</v>
      </c>
      <c r="BW119">
        <v>1</v>
      </c>
      <c r="BX119">
        <v>1</v>
      </c>
      <c r="BY119" t="s">
        <v>3</v>
      </c>
      <c r="BZ119">
        <v>112</v>
      </c>
      <c r="CA119">
        <v>70</v>
      </c>
      <c r="CB119" t="s">
        <v>3</v>
      </c>
      <c r="CE119">
        <v>0</v>
      </c>
      <c r="CF119">
        <v>0</v>
      </c>
      <c r="CG119">
        <v>0</v>
      </c>
      <c r="CM119">
        <v>0</v>
      </c>
      <c r="CN119" t="s">
        <v>3</v>
      </c>
      <c r="CO119">
        <v>0</v>
      </c>
      <c r="CP119">
        <f t="shared" si="286"/>
        <v>81078.44</v>
      </c>
      <c r="CQ119">
        <f t="shared" si="299"/>
        <v>6756.5368000000008</v>
      </c>
      <c r="CR119">
        <f t="shared" si="300"/>
        <v>0</v>
      </c>
      <c r="CS119">
        <f t="shared" si="301"/>
        <v>0</v>
      </c>
      <c r="CT119">
        <f t="shared" si="302"/>
        <v>0</v>
      </c>
      <c r="CU119">
        <f t="shared" si="287"/>
        <v>0</v>
      </c>
      <c r="CV119">
        <f t="shared" si="303"/>
        <v>0</v>
      </c>
      <c r="CW119">
        <f t="shared" si="288"/>
        <v>0</v>
      </c>
      <c r="CX119">
        <f t="shared" si="289"/>
        <v>0</v>
      </c>
      <c r="CY119">
        <f>0</f>
        <v>0</v>
      </c>
      <c r="CZ119">
        <f>0</f>
        <v>0</v>
      </c>
      <c r="DC119" t="s">
        <v>3</v>
      </c>
      <c r="DD119" t="s">
        <v>3</v>
      </c>
      <c r="DE119" t="s">
        <v>3</v>
      </c>
      <c r="DF119" t="s">
        <v>3</v>
      </c>
      <c r="DG119" t="s">
        <v>3</v>
      </c>
      <c r="DH119" t="s">
        <v>3</v>
      </c>
      <c r="DI119" t="s">
        <v>3</v>
      </c>
      <c r="DJ119" t="s">
        <v>3</v>
      </c>
      <c r="DK119" t="s">
        <v>3</v>
      </c>
      <c r="DL119" t="s">
        <v>3</v>
      </c>
      <c r="DM119" t="s">
        <v>3</v>
      </c>
      <c r="DN119">
        <v>0</v>
      </c>
      <c r="DO119">
        <v>0</v>
      </c>
      <c r="DP119">
        <v>1</v>
      </c>
      <c r="DQ119">
        <v>1</v>
      </c>
      <c r="DU119">
        <v>1010</v>
      </c>
      <c r="DV119" t="s">
        <v>55</v>
      </c>
      <c r="DW119" t="s">
        <v>55</v>
      </c>
      <c r="DX119">
        <v>1</v>
      </c>
      <c r="DZ119" t="s">
        <v>3</v>
      </c>
      <c r="EA119" t="s">
        <v>3</v>
      </c>
      <c r="EB119" t="s">
        <v>3</v>
      </c>
      <c r="EC119" t="s">
        <v>3</v>
      </c>
      <c r="EE119">
        <v>0</v>
      </c>
      <c r="EF119">
        <v>0</v>
      </c>
      <c r="EG119" t="s">
        <v>3</v>
      </c>
      <c r="EH119">
        <v>0</v>
      </c>
      <c r="EI119" t="s">
        <v>3</v>
      </c>
      <c r="EJ119">
        <v>0</v>
      </c>
      <c r="EK119">
        <v>333</v>
      </c>
      <c r="EL119" t="s">
        <v>3</v>
      </c>
      <c r="EM119" t="s">
        <v>3</v>
      </c>
      <c r="EO119" t="s">
        <v>3</v>
      </c>
      <c r="EQ119">
        <v>1024</v>
      </c>
      <c r="ER119">
        <v>683.86</v>
      </c>
      <c r="ES119">
        <v>683.86</v>
      </c>
      <c r="ET119">
        <v>0</v>
      </c>
      <c r="EU119">
        <v>0</v>
      </c>
      <c r="EV119">
        <v>0</v>
      </c>
      <c r="EW119">
        <v>0</v>
      </c>
      <c r="EX119">
        <v>0</v>
      </c>
      <c r="EZ119">
        <v>5</v>
      </c>
      <c r="FC119">
        <v>1</v>
      </c>
      <c r="FD119">
        <v>18</v>
      </c>
      <c r="FF119">
        <v>7948.85</v>
      </c>
      <c r="FQ119">
        <v>0</v>
      </c>
      <c r="FR119">
        <v>0</v>
      </c>
      <c r="FS119">
        <v>0</v>
      </c>
      <c r="FX119">
        <v>112</v>
      </c>
      <c r="FY119">
        <v>70</v>
      </c>
      <c r="GA119" t="s">
        <v>59</v>
      </c>
      <c r="GD119">
        <v>0</v>
      </c>
      <c r="GF119">
        <v>-1269339310</v>
      </c>
      <c r="GG119">
        <v>2</v>
      </c>
      <c r="GH119">
        <v>3</v>
      </c>
      <c r="GI119">
        <v>5</v>
      </c>
      <c r="GJ119">
        <v>0</v>
      </c>
      <c r="GK119">
        <f>ROUND(R119*(R12)/100,2)</f>
        <v>0</v>
      </c>
      <c r="GL119">
        <f t="shared" si="290"/>
        <v>0</v>
      </c>
      <c r="GM119">
        <f>ROUND(O119+X119+Y119+GK119,2)+GX119</f>
        <v>81078.44</v>
      </c>
      <c r="GN119">
        <f t="shared" si="292"/>
        <v>81078.44</v>
      </c>
      <c r="GO119">
        <f t="shared" si="293"/>
        <v>0</v>
      </c>
      <c r="GP119">
        <f t="shared" si="294"/>
        <v>0</v>
      </c>
      <c r="GR119">
        <v>1</v>
      </c>
      <c r="GS119">
        <v>1</v>
      </c>
      <c r="GT119">
        <v>0</v>
      </c>
      <c r="GU119" t="s">
        <v>3</v>
      </c>
      <c r="GV119">
        <f t="shared" si="295"/>
        <v>0</v>
      </c>
      <c r="GW119">
        <v>1</v>
      </c>
      <c r="GX119">
        <f t="shared" si="296"/>
        <v>0</v>
      </c>
      <c r="HA119">
        <v>0</v>
      </c>
      <c r="HB119">
        <v>0</v>
      </c>
      <c r="HC119">
        <f t="shared" si="297"/>
        <v>0</v>
      </c>
      <c r="HE119" t="s">
        <v>20</v>
      </c>
      <c r="HF119" t="s">
        <v>21</v>
      </c>
      <c r="HM119" t="s">
        <v>3</v>
      </c>
      <c r="HN119" t="s">
        <v>3</v>
      </c>
      <c r="HO119" t="s">
        <v>3</v>
      </c>
      <c r="HP119" t="s">
        <v>3</v>
      </c>
      <c r="HQ119" t="s">
        <v>3</v>
      </c>
      <c r="HS119">
        <v>0</v>
      </c>
      <c r="IK119">
        <v>0</v>
      </c>
    </row>
    <row r="120" spans="1:245" x14ac:dyDescent="0.2">
      <c r="A120">
        <v>18</v>
      </c>
      <c r="B120">
        <v>1</v>
      </c>
      <c r="C120">
        <v>154</v>
      </c>
      <c r="E120" t="s">
        <v>3</v>
      </c>
      <c r="F120" t="s">
        <v>16</v>
      </c>
      <c r="G120" t="s">
        <v>61</v>
      </c>
      <c r="H120" t="s">
        <v>55</v>
      </c>
      <c r="I120">
        <f>I117*J120</f>
        <v>26</v>
      </c>
      <c r="J120">
        <v>28.260869565217391</v>
      </c>
      <c r="K120">
        <v>28.260870000000001</v>
      </c>
      <c r="O120">
        <f t="shared" si="267"/>
        <v>50528.3</v>
      </c>
      <c r="P120">
        <f t="shared" si="268"/>
        <v>50528.3</v>
      </c>
      <c r="Q120">
        <f t="shared" si="269"/>
        <v>0</v>
      </c>
      <c r="R120">
        <f t="shared" si="270"/>
        <v>0</v>
      </c>
      <c r="S120">
        <f t="shared" si="271"/>
        <v>0</v>
      </c>
      <c r="T120">
        <f t="shared" si="272"/>
        <v>0</v>
      </c>
      <c r="U120">
        <f t="shared" si="273"/>
        <v>0</v>
      </c>
      <c r="V120">
        <f t="shared" si="274"/>
        <v>0</v>
      </c>
      <c r="W120">
        <f t="shared" si="275"/>
        <v>0</v>
      </c>
      <c r="X120">
        <f t="shared" si="276"/>
        <v>0</v>
      </c>
      <c r="Y120">
        <f t="shared" si="277"/>
        <v>0</v>
      </c>
      <c r="AA120">
        <v>-1</v>
      </c>
      <c r="AB120">
        <f t="shared" si="278"/>
        <v>196.7</v>
      </c>
      <c r="AC120">
        <f t="shared" si="279"/>
        <v>196.7</v>
      </c>
      <c r="AD120">
        <f t="shared" si="298"/>
        <v>0</v>
      </c>
      <c r="AE120">
        <f t="shared" si="280"/>
        <v>0</v>
      </c>
      <c r="AF120">
        <f t="shared" si="281"/>
        <v>0</v>
      </c>
      <c r="AG120">
        <f t="shared" si="282"/>
        <v>0</v>
      </c>
      <c r="AH120">
        <f t="shared" si="283"/>
        <v>0</v>
      </c>
      <c r="AI120">
        <f t="shared" si="284"/>
        <v>0</v>
      </c>
      <c r="AJ120">
        <f t="shared" si="285"/>
        <v>0</v>
      </c>
      <c r="AK120">
        <v>196.70000000000002</v>
      </c>
      <c r="AL120">
        <v>196.70000000000002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1</v>
      </c>
      <c r="AW120">
        <v>1</v>
      </c>
      <c r="AZ120">
        <v>1</v>
      </c>
      <c r="BA120">
        <v>1</v>
      </c>
      <c r="BB120">
        <v>1</v>
      </c>
      <c r="BC120">
        <v>9.8800000000000008</v>
      </c>
      <c r="BD120" t="s">
        <v>3</v>
      </c>
      <c r="BE120" t="s">
        <v>3</v>
      </c>
      <c r="BF120" t="s">
        <v>3</v>
      </c>
      <c r="BG120" t="s">
        <v>3</v>
      </c>
      <c r="BH120">
        <v>3</v>
      </c>
      <c r="BI120">
        <v>0</v>
      </c>
      <c r="BJ120" t="s">
        <v>3</v>
      </c>
      <c r="BM120">
        <v>333</v>
      </c>
      <c r="BN120">
        <v>0</v>
      </c>
      <c r="BO120" t="s">
        <v>3</v>
      </c>
      <c r="BP120">
        <v>0</v>
      </c>
      <c r="BQ120">
        <v>0</v>
      </c>
      <c r="BR120">
        <v>0</v>
      </c>
      <c r="BS120">
        <v>1</v>
      </c>
      <c r="BT120">
        <v>1</v>
      </c>
      <c r="BU120">
        <v>1</v>
      </c>
      <c r="BV120">
        <v>1</v>
      </c>
      <c r="BW120">
        <v>1</v>
      </c>
      <c r="BX120">
        <v>1</v>
      </c>
      <c r="BY120" t="s">
        <v>3</v>
      </c>
      <c r="BZ120">
        <v>112</v>
      </c>
      <c r="CA120">
        <v>70</v>
      </c>
      <c r="CB120" t="s">
        <v>3</v>
      </c>
      <c r="CE120">
        <v>0</v>
      </c>
      <c r="CF120">
        <v>0</v>
      </c>
      <c r="CG120">
        <v>0</v>
      </c>
      <c r="CM120">
        <v>0</v>
      </c>
      <c r="CN120" t="s">
        <v>3</v>
      </c>
      <c r="CO120">
        <v>0</v>
      </c>
      <c r="CP120">
        <f t="shared" si="286"/>
        <v>50528.3</v>
      </c>
      <c r="CQ120">
        <f t="shared" si="299"/>
        <v>1943.396</v>
      </c>
      <c r="CR120">
        <f t="shared" si="300"/>
        <v>0</v>
      </c>
      <c r="CS120">
        <f t="shared" si="301"/>
        <v>0</v>
      </c>
      <c r="CT120">
        <f t="shared" si="302"/>
        <v>0</v>
      </c>
      <c r="CU120">
        <f t="shared" si="287"/>
        <v>0</v>
      </c>
      <c r="CV120">
        <f t="shared" si="303"/>
        <v>0</v>
      </c>
      <c r="CW120">
        <f t="shared" si="288"/>
        <v>0</v>
      </c>
      <c r="CX120">
        <f t="shared" si="289"/>
        <v>0</v>
      </c>
      <c r="CY120">
        <f>0</f>
        <v>0</v>
      </c>
      <c r="CZ120">
        <f>0</f>
        <v>0</v>
      </c>
      <c r="DC120" t="s">
        <v>3</v>
      </c>
      <c r="DD120" t="s">
        <v>3</v>
      </c>
      <c r="DE120" t="s">
        <v>3</v>
      </c>
      <c r="DF120" t="s">
        <v>3</v>
      </c>
      <c r="DG120" t="s">
        <v>3</v>
      </c>
      <c r="DH120" t="s">
        <v>3</v>
      </c>
      <c r="DI120" t="s">
        <v>3</v>
      </c>
      <c r="DJ120" t="s">
        <v>3</v>
      </c>
      <c r="DK120" t="s">
        <v>3</v>
      </c>
      <c r="DL120" t="s">
        <v>3</v>
      </c>
      <c r="DM120" t="s">
        <v>3</v>
      </c>
      <c r="DN120">
        <v>0</v>
      </c>
      <c r="DO120">
        <v>0</v>
      </c>
      <c r="DP120">
        <v>1</v>
      </c>
      <c r="DQ120">
        <v>1</v>
      </c>
      <c r="DU120">
        <v>1010</v>
      </c>
      <c r="DV120" t="s">
        <v>55</v>
      </c>
      <c r="DW120" t="s">
        <v>55</v>
      </c>
      <c r="DX120">
        <v>1</v>
      </c>
      <c r="DZ120" t="s">
        <v>3</v>
      </c>
      <c r="EA120" t="s">
        <v>3</v>
      </c>
      <c r="EB120" t="s">
        <v>3</v>
      </c>
      <c r="EC120" t="s">
        <v>3</v>
      </c>
      <c r="EE120">
        <v>0</v>
      </c>
      <c r="EF120">
        <v>0</v>
      </c>
      <c r="EG120" t="s">
        <v>3</v>
      </c>
      <c r="EH120">
        <v>0</v>
      </c>
      <c r="EI120" t="s">
        <v>3</v>
      </c>
      <c r="EJ120">
        <v>0</v>
      </c>
      <c r="EK120">
        <v>333</v>
      </c>
      <c r="EL120" t="s">
        <v>3</v>
      </c>
      <c r="EM120" t="s">
        <v>3</v>
      </c>
      <c r="EO120" t="s">
        <v>3</v>
      </c>
      <c r="EQ120">
        <v>1024</v>
      </c>
      <c r="ER120">
        <v>196.70000000000002</v>
      </c>
      <c r="ES120">
        <v>196.70000000000002</v>
      </c>
      <c r="ET120">
        <v>0</v>
      </c>
      <c r="EU120">
        <v>0</v>
      </c>
      <c r="EV120">
        <v>0</v>
      </c>
      <c r="EW120">
        <v>0</v>
      </c>
      <c r="EX120">
        <v>0</v>
      </c>
      <c r="EZ120">
        <v>5</v>
      </c>
      <c r="FC120">
        <v>1</v>
      </c>
      <c r="FD120">
        <v>18</v>
      </c>
      <c r="FF120">
        <v>2286.2800000000002</v>
      </c>
      <c r="FQ120">
        <v>0</v>
      </c>
      <c r="FR120">
        <v>0</v>
      </c>
      <c r="FS120">
        <v>0</v>
      </c>
      <c r="FX120">
        <v>112</v>
      </c>
      <c r="FY120">
        <v>70</v>
      </c>
      <c r="GA120" t="s">
        <v>62</v>
      </c>
      <c r="GD120">
        <v>0</v>
      </c>
      <c r="GF120">
        <v>1154660637</v>
      </c>
      <c r="GG120">
        <v>2</v>
      </c>
      <c r="GH120">
        <v>3</v>
      </c>
      <c r="GI120">
        <v>5</v>
      </c>
      <c r="GJ120">
        <v>0</v>
      </c>
      <c r="GK120">
        <f>ROUND(R120*(R12)/100,2)</f>
        <v>0</v>
      </c>
      <c r="GL120">
        <f t="shared" si="290"/>
        <v>0</v>
      </c>
      <c r="GM120">
        <f>ROUND(O120+X120+Y120+GK120,2)+GX120</f>
        <v>50528.3</v>
      </c>
      <c r="GN120">
        <f t="shared" si="292"/>
        <v>50528.3</v>
      </c>
      <c r="GO120">
        <f t="shared" si="293"/>
        <v>0</v>
      </c>
      <c r="GP120">
        <f t="shared" si="294"/>
        <v>0</v>
      </c>
      <c r="GR120">
        <v>1</v>
      </c>
      <c r="GS120">
        <v>1</v>
      </c>
      <c r="GT120">
        <v>0</v>
      </c>
      <c r="GU120" t="s">
        <v>3</v>
      </c>
      <c r="GV120">
        <f t="shared" si="295"/>
        <v>0</v>
      </c>
      <c r="GW120">
        <v>1</v>
      </c>
      <c r="GX120">
        <f t="shared" si="296"/>
        <v>0</v>
      </c>
      <c r="HA120">
        <v>0</v>
      </c>
      <c r="HB120">
        <v>0</v>
      </c>
      <c r="HC120">
        <f t="shared" si="297"/>
        <v>0</v>
      </c>
      <c r="HE120" t="s">
        <v>20</v>
      </c>
      <c r="HF120" t="s">
        <v>21</v>
      </c>
      <c r="HM120" t="s">
        <v>3</v>
      </c>
      <c r="HN120" t="s">
        <v>3</v>
      </c>
      <c r="HO120" t="s">
        <v>3</v>
      </c>
      <c r="HP120" t="s">
        <v>3</v>
      </c>
      <c r="HQ120" t="s">
        <v>3</v>
      </c>
      <c r="HS120">
        <v>0</v>
      </c>
      <c r="IK120">
        <v>0</v>
      </c>
    </row>
    <row r="121" spans="1:245" x14ac:dyDescent="0.2">
      <c r="A121">
        <v>18</v>
      </c>
      <c r="B121">
        <v>1</v>
      </c>
      <c r="C121">
        <v>155</v>
      </c>
      <c r="E121" t="s">
        <v>3</v>
      </c>
      <c r="F121" t="s">
        <v>16</v>
      </c>
      <c r="G121" t="s">
        <v>64</v>
      </c>
      <c r="H121" t="s">
        <v>55</v>
      </c>
      <c r="I121">
        <f>I117*J121</f>
        <v>14</v>
      </c>
      <c r="J121">
        <v>15.217391304347826</v>
      </c>
      <c r="K121">
        <v>15.217390999999999</v>
      </c>
      <c r="O121">
        <f t="shared" si="267"/>
        <v>16457.310000000001</v>
      </c>
      <c r="P121">
        <f t="shared" si="268"/>
        <v>16457.310000000001</v>
      </c>
      <c r="Q121">
        <f t="shared" si="269"/>
        <v>0</v>
      </c>
      <c r="R121">
        <f t="shared" si="270"/>
        <v>0</v>
      </c>
      <c r="S121">
        <f t="shared" si="271"/>
        <v>0</v>
      </c>
      <c r="T121">
        <f t="shared" si="272"/>
        <v>0</v>
      </c>
      <c r="U121">
        <f t="shared" si="273"/>
        <v>0</v>
      </c>
      <c r="V121">
        <f t="shared" si="274"/>
        <v>0</v>
      </c>
      <c r="W121">
        <f t="shared" si="275"/>
        <v>0</v>
      </c>
      <c r="X121">
        <f t="shared" si="276"/>
        <v>0</v>
      </c>
      <c r="Y121">
        <f t="shared" si="277"/>
        <v>0</v>
      </c>
      <c r="AA121">
        <v>-1</v>
      </c>
      <c r="AB121">
        <f t="shared" si="278"/>
        <v>118.98</v>
      </c>
      <c r="AC121">
        <f t="shared" si="279"/>
        <v>118.98</v>
      </c>
      <c r="AD121">
        <f t="shared" si="298"/>
        <v>0</v>
      </c>
      <c r="AE121">
        <f t="shared" si="280"/>
        <v>0</v>
      </c>
      <c r="AF121">
        <f t="shared" si="281"/>
        <v>0</v>
      </c>
      <c r="AG121">
        <f t="shared" si="282"/>
        <v>0</v>
      </c>
      <c r="AH121">
        <f t="shared" si="283"/>
        <v>0</v>
      </c>
      <c r="AI121">
        <f t="shared" si="284"/>
        <v>0</v>
      </c>
      <c r="AJ121">
        <f t="shared" si="285"/>
        <v>0</v>
      </c>
      <c r="AK121">
        <v>118.98</v>
      </c>
      <c r="AL121">
        <v>118.98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1</v>
      </c>
      <c r="AW121">
        <v>1</v>
      </c>
      <c r="AZ121">
        <v>1</v>
      </c>
      <c r="BA121">
        <v>1</v>
      </c>
      <c r="BB121">
        <v>1</v>
      </c>
      <c r="BC121">
        <v>9.8800000000000008</v>
      </c>
      <c r="BD121" t="s">
        <v>3</v>
      </c>
      <c r="BE121" t="s">
        <v>3</v>
      </c>
      <c r="BF121" t="s">
        <v>3</v>
      </c>
      <c r="BG121" t="s">
        <v>3</v>
      </c>
      <c r="BH121">
        <v>3</v>
      </c>
      <c r="BI121">
        <v>0</v>
      </c>
      <c r="BJ121" t="s">
        <v>3</v>
      </c>
      <c r="BM121">
        <v>333</v>
      </c>
      <c r="BN121">
        <v>0</v>
      </c>
      <c r="BO121" t="s">
        <v>3</v>
      </c>
      <c r="BP121">
        <v>0</v>
      </c>
      <c r="BQ121">
        <v>0</v>
      </c>
      <c r="BR121">
        <v>0</v>
      </c>
      <c r="BS121">
        <v>1</v>
      </c>
      <c r="BT121">
        <v>1</v>
      </c>
      <c r="BU121">
        <v>1</v>
      </c>
      <c r="BV121">
        <v>1</v>
      </c>
      <c r="BW121">
        <v>1</v>
      </c>
      <c r="BX121">
        <v>1</v>
      </c>
      <c r="BY121" t="s">
        <v>3</v>
      </c>
      <c r="BZ121">
        <v>112</v>
      </c>
      <c r="CA121">
        <v>70</v>
      </c>
      <c r="CB121" t="s">
        <v>3</v>
      </c>
      <c r="CE121">
        <v>0</v>
      </c>
      <c r="CF121">
        <v>0</v>
      </c>
      <c r="CG121">
        <v>0</v>
      </c>
      <c r="CM121">
        <v>0</v>
      </c>
      <c r="CN121" t="s">
        <v>3</v>
      </c>
      <c r="CO121">
        <v>0</v>
      </c>
      <c r="CP121">
        <f t="shared" si="286"/>
        <v>16457.310000000001</v>
      </c>
      <c r="CQ121">
        <f t="shared" si="299"/>
        <v>1175.5224000000001</v>
      </c>
      <c r="CR121">
        <f t="shared" si="300"/>
        <v>0</v>
      </c>
      <c r="CS121">
        <f t="shared" si="301"/>
        <v>0</v>
      </c>
      <c r="CT121">
        <f t="shared" si="302"/>
        <v>0</v>
      </c>
      <c r="CU121">
        <f t="shared" si="287"/>
        <v>0</v>
      </c>
      <c r="CV121">
        <f t="shared" si="303"/>
        <v>0</v>
      </c>
      <c r="CW121">
        <f t="shared" si="288"/>
        <v>0</v>
      </c>
      <c r="CX121">
        <f t="shared" si="289"/>
        <v>0</v>
      </c>
      <c r="CY121">
        <f>0</f>
        <v>0</v>
      </c>
      <c r="CZ121">
        <f>0</f>
        <v>0</v>
      </c>
      <c r="DC121" t="s">
        <v>3</v>
      </c>
      <c r="DD121" t="s">
        <v>3</v>
      </c>
      <c r="DE121" t="s">
        <v>3</v>
      </c>
      <c r="DF121" t="s">
        <v>3</v>
      </c>
      <c r="DG121" t="s">
        <v>3</v>
      </c>
      <c r="DH121" t="s">
        <v>3</v>
      </c>
      <c r="DI121" t="s">
        <v>3</v>
      </c>
      <c r="DJ121" t="s">
        <v>3</v>
      </c>
      <c r="DK121" t="s">
        <v>3</v>
      </c>
      <c r="DL121" t="s">
        <v>3</v>
      </c>
      <c r="DM121" t="s">
        <v>3</v>
      </c>
      <c r="DN121">
        <v>0</v>
      </c>
      <c r="DO121">
        <v>0</v>
      </c>
      <c r="DP121">
        <v>1</v>
      </c>
      <c r="DQ121">
        <v>1</v>
      </c>
      <c r="DU121">
        <v>1010</v>
      </c>
      <c r="DV121" t="s">
        <v>55</v>
      </c>
      <c r="DW121" t="s">
        <v>55</v>
      </c>
      <c r="DX121">
        <v>1</v>
      </c>
      <c r="DZ121" t="s">
        <v>3</v>
      </c>
      <c r="EA121" t="s">
        <v>3</v>
      </c>
      <c r="EB121" t="s">
        <v>3</v>
      </c>
      <c r="EC121" t="s">
        <v>3</v>
      </c>
      <c r="EE121">
        <v>0</v>
      </c>
      <c r="EF121">
        <v>0</v>
      </c>
      <c r="EG121" t="s">
        <v>3</v>
      </c>
      <c r="EH121">
        <v>0</v>
      </c>
      <c r="EI121" t="s">
        <v>3</v>
      </c>
      <c r="EJ121">
        <v>0</v>
      </c>
      <c r="EK121">
        <v>333</v>
      </c>
      <c r="EL121" t="s">
        <v>3</v>
      </c>
      <c r="EM121" t="s">
        <v>3</v>
      </c>
      <c r="EO121" t="s">
        <v>3</v>
      </c>
      <c r="EQ121">
        <v>1024</v>
      </c>
      <c r="ER121">
        <v>118.98</v>
      </c>
      <c r="ES121">
        <v>118.98</v>
      </c>
      <c r="ET121">
        <v>0</v>
      </c>
      <c r="EU121">
        <v>0</v>
      </c>
      <c r="EV121">
        <v>0</v>
      </c>
      <c r="EW121">
        <v>0</v>
      </c>
      <c r="EX121">
        <v>0</v>
      </c>
      <c r="EZ121">
        <v>5</v>
      </c>
      <c r="FC121">
        <v>1</v>
      </c>
      <c r="FD121">
        <v>18</v>
      </c>
      <c r="FF121">
        <v>1383.02</v>
      </c>
      <c r="FQ121">
        <v>0</v>
      </c>
      <c r="FR121">
        <v>0</v>
      </c>
      <c r="FS121">
        <v>0</v>
      </c>
      <c r="FX121">
        <v>112</v>
      </c>
      <c r="FY121">
        <v>70</v>
      </c>
      <c r="GA121" t="s">
        <v>65</v>
      </c>
      <c r="GD121">
        <v>0</v>
      </c>
      <c r="GF121">
        <v>158177034</v>
      </c>
      <c r="GG121">
        <v>2</v>
      </c>
      <c r="GH121">
        <v>3</v>
      </c>
      <c r="GI121">
        <v>5</v>
      </c>
      <c r="GJ121">
        <v>0</v>
      </c>
      <c r="GK121">
        <f>ROUND(R121*(R12)/100,2)</f>
        <v>0</v>
      </c>
      <c r="GL121">
        <f t="shared" si="290"/>
        <v>0</v>
      </c>
      <c r="GM121">
        <f>ROUND(O121+X121+Y121+GK121,2)+GX121</f>
        <v>16457.310000000001</v>
      </c>
      <c r="GN121">
        <f t="shared" si="292"/>
        <v>16457.310000000001</v>
      </c>
      <c r="GO121">
        <f t="shared" si="293"/>
        <v>0</v>
      </c>
      <c r="GP121">
        <f t="shared" si="294"/>
        <v>0</v>
      </c>
      <c r="GR121">
        <v>1</v>
      </c>
      <c r="GS121">
        <v>1</v>
      </c>
      <c r="GT121">
        <v>0</v>
      </c>
      <c r="GU121" t="s">
        <v>3</v>
      </c>
      <c r="GV121">
        <f t="shared" si="295"/>
        <v>0</v>
      </c>
      <c r="GW121">
        <v>1</v>
      </c>
      <c r="GX121">
        <f t="shared" si="296"/>
        <v>0</v>
      </c>
      <c r="HA121">
        <v>0</v>
      </c>
      <c r="HB121">
        <v>0</v>
      </c>
      <c r="HC121">
        <f t="shared" si="297"/>
        <v>0</v>
      </c>
      <c r="HE121" t="s">
        <v>20</v>
      </c>
      <c r="HF121" t="s">
        <v>21</v>
      </c>
      <c r="HM121" t="s">
        <v>3</v>
      </c>
      <c r="HN121" t="s">
        <v>3</v>
      </c>
      <c r="HO121" t="s">
        <v>3</v>
      </c>
      <c r="HP121" t="s">
        <v>3</v>
      </c>
      <c r="HQ121" t="s">
        <v>3</v>
      </c>
      <c r="HS121">
        <v>0</v>
      </c>
      <c r="IK121">
        <v>0</v>
      </c>
    </row>
    <row r="122" spans="1:245" x14ac:dyDescent="0.2">
      <c r="A122">
        <v>18</v>
      </c>
      <c r="B122">
        <v>1</v>
      </c>
      <c r="C122">
        <v>156</v>
      </c>
      <c r="E122" t="s">
        <v>3</v>
      </c>
      <c r="F122" t="s">
        <v>16</v>
      </c>
      <c r="G122" t="s">
        <v>67</v>
      </c>
      <c r="H122" t="s">
        <v>55</v>
      </c>
      <c r="I122">
        <f>I117*J122</f>
        <v>28</v>
      </c>
      <c r="J122">
        <v>30.434782608695652</v>
      </c>
      <c r="K122">
        <v>30.434782999999999</v>
      </c>
      <c r="O122">
        <f t="shared" si="267"/>
        <v>31589.52</v>
      </c>
      <c r="P122">
        <f t="shared" si="268"/>
        <v>31589.52</v>
      </c>
      <c r="Q122">
        <f t="shared" si="269"/>
        <v>0</v>
      </c>
      <c r="R122">
        <f t="shared" si="270"/>
        <v>0</v>
      </c>
      <c r="S122">
        <f t="shared" si="271"/>
        <v>0</v>
      </c>
      <c r="T122">
        <f t="shared" si="272"/>
        <v>0</v>
      </c>
      <c r="U122">
        <f t="shared" si="273"/>
        <v>0</v>
      </c>
      <c r="V122">
        <f t="shared" si="274"/>
        <v>0</v>
      </c>
      <c r="W122">
        <f t="shared" si="275"/>
        <v>0</v>
      </c>
      <c r="X122">
        <f t="shared" si="276"/>
        <v>0</v>
      </c>
      <c r="Y122">
        <f t="shared" si="277"/>
        <v>0</v>
      </c>
      <c r="AA122">
        <v>-1</v>
      </c>
      <c r="AB122">
        <f t="shared" si="278"/>
        <v>114.19</v>
      </c>
      <c r="AC122">
        <f t="shared" si="279"/>
        <v>114.19</v>
      </c>
      <c r="AD122">
        <f t="shared" si="298"/>
        <v>0</v>
      </c>
      <c r="AE122">
        <f t="shared" si="280"/>
        <v>0</v>
      </c>
      <c r="AF122">
        <f t="shared" si="281"/>
        <v>0</v>
      </c>
      <c r="AG122">
        <f t="shared" si="282"/>
        <v>0</v>
      </c>
      <c r="AH122">
        <f t="shared" si="283"/>
        <v>0</v>
      </c>
      <c r="AI122">
        <f t="shared" si="284"/>
        <v>0</v>
      </c>
      <c r="AJ122">
        <f t="shared" si="285"/>
        <v>0</v>
      </c>
      <c r="AK122">
        <v>114.19</v>
      </c>
      <c r="AL122">
        <v>114.19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1</v>
      </c>
      <c r="AW122">
        <v>1</v>
      </c>
      <c r="AZ122">
        <v>1</v>
      </c>
      <c r="BA122">
        <v>1</v>
      </c>
      <c r="BB122">
        <v>1</v>
      </c>
      <c r="BC122">
        <v>9.8800000000000008</v>
      </c>
      <c r="BD122" t="s">
        <v>3</v>
      </c>
      <c r="BE122" t="s">
        <v>3</v>
      </c>
      <c r="BF122" t="s">
        <v>3</v>
      </c>
      <c r="BG122" t="s">
        <v>3</v>
      </c>
      <c r="BH122">
        <v>3</v>
      </c>
      <c r="BI122">
        <v>0</v>
      </c>
      <c r="BJ122" t="s">
        <v>3</v>
      </c>
      <c r="BM122">
        <v>333</v>
      </c>
      <c r="BN122">
        <v>0</v>
      </c>
      <c r="BO122" t="s">
        <v>3</v>
      </c>
      <c r="BP122">
        <v>0</v>
      </c>
      <c r="BQ122">
        <v>0</v>
      </c>
      <c r="BR122">
        <v>0</v>
      </c>
      <c r="BS122">
        <v>1</v>
      </c>
      <c r="BT122">
        <v>1</v>
      </c>
      <c r="BU122">
        <v>1</v>
      </c>
      <c r="BV122">
        <v>1</v>
      </c>
      <c r="BW122">
        <v>1</v>
      </c>
      <c r="BX122">
        <v>1</v>
      </c>
      <c r="BY122" t="s">
        <v>3</v>
      </c>
      <c r="BZ122">
        <v>112</v>
      </c>
      <c r="CA122">
        <v>70</v>
      </c>
      <c r="CB122" t="s">
        <v>3</v>
      </c>
      <c r="CE122">
        <v>0</v>
      </c>
      <c r="CF122">
        <v>0</v>
      </c>
      <c r="CG122">
        <v>0</v>
      </c>
      <c r="CM122">
        <v>0</v>
      </c>
      <c r="CN122" t="s">
        <v>3</v>
      </c>
      <c r="CO122">
        <v>0</v>
      </c>
      <c r="CP122">
        <f t="shared" si="286"/>
        <v>31589.52</v>
      </c>
      <c r="CQ122">
        <f t="shared" si="299"/>
        <v>1128.1972000000001</v>
      </c>
      <c r="CR122">
        <f t="shared" si="300"/>
        <v>0</v>
      </c>
      <c r="CS122">
        <f t="shared" si="301"/>
        <v>0</v>
      </c>
      <c r="CT122">
        <f t="shared" si="302"/>
        <v>0</v>
      </c>
      <c r="CU122">
        <f t="shared" si="287"/>
        <v>0</v>
      </c>
      <c r="CV122">
        <f t="shared" si="303"/>
        <v>0</v>
      </c>
      <c r="CW122">
        <f t="shared" si="288"/>
        <v>0</v>
      </c>
      <c r="CX122">
        <f t="shared" si="289"/>
        <v>0</v>
      </c>
      <c r="CY122">
        <f>0</f>
        <v>0</v>
      </c>
      <c r="CZ122">
        <f>0</f>
        <v>0</v>
      </c>
      <c r="DC122" t="s">
        <v>3</v>
      </c>
      <c r="DD122" t="s">
        <v>3</v>
      </c>
      <c r="DE122" t="s">
        <v>3</v>
      </c>
      <c r="DF122" t="s">
        <v>3</v>
      </c>
      <c r="DG122" t="s">
        <v>3</v>
      </c>
      <c r="DH122" t="s">
        <v>3</v>
      </c>
      <c r="DI122" t="s">
        <v>3</v>
      </c>
      <c r="DJ122" t="s">
        <v>3</v>
      </c>
      <c r="DK122" t="s">
        <v>3</v>
      </c>
      <c r="DL122" t="s">
        <v>3</v>
      </c>
      <c r="DM122" t="s">
        <v>3</v>
      </c>
      <c r="DN122">
        <v>0</v>
      </c>
      <c r="DO122">
        <v>0</v>
      </c>
      <c r="DP122">
        <v>1</v>
      </c>
      <c r="DQ122">
        <v>1</v>
      </c>
      <c r="DU122">
        <v>1010</v>
      </c>
      <c r="DV122" t="s">
        <v>55</v>
      </c>
      <c r="DW122" t="s">
        <v>55</v>
      </c>
      <c r="DX122">
        <v>1</v>
      </c>
      <c r="DZ122" t="s">
        <v>3</v>
      </c>
      <c r="EA122" t="s">
        <v>3</v>
      </c>
      <c r="EB122" t="s">
        <v>3</v>
      </c>
      <c r="EC122" t="s">
        <v>3</v>
      </c>
      <c r="EE122">
        <v>0</v>
      </c>
      <c r="EF122">
        <v>0</v>
      </c>
      <c r="EG122" t="s">
        <v>3</v>
      </c>
      <c r="EH122">
        <v>0</v>
      </c>
      <c r="EI122" t="s">
        <v>3</v>
      </c>
      <c r="EJ122">
        <v>0</v>
      </c>
      <c r="EK122">
        <v>333</v>
      </c>
      <c r="EL122" t="s">
        <v>3</v>
      </c>
      <c r="EM122" t="s">
        <v>3</v>
      </c>
      <c r="EO122" t="s">
        <v>3</v>
      </c>
      <c r="EQ122">
        <v>1024</v>
      </c>
      <c r="ER122">
        <v>114.19</v>
      </c>
      <c r="ES122">
        <v>114.19</v>
      </c>
      <c r="ET122">
        <v>0</v>
      </c>
      <c r="EU122">
        <v>0</v>
      </c>
      <c r="EV122">
        <v>0</v>
      </c>
      <c r="EW122">
        <v>0</v>
      </c>
      <c r="EX122">
        <v>0</v>
      </c>
      <c r="EZ122">
        <v>5</v>
      </c>
      <c r="FC122">
        <v>1</v>
      </c>
      <c r="FD122">
        <v>18</v>
      </c>
      <c r="FF122">
        <v>1327.31</v>
      </c>
      <c r="FQ122">
        <v>0</v>
      </c>
      <c r="FR122">
        <v>0</v>
      </c>
      <c r="FS122">
        <v>0</v>
      </c>
      <c r="FX122">
        <v>112</v>
      </c>
      <c r="FY122">
        <v>70</v>
      </c>
      <c r="GA122" t="s">
        <v>68</v>
      </c>
      <c r="GD122">
        <v>0</v>
      </c>
      <c r="GF122">
        <v>-138536489</v>
      </c>
      <c r="GG122">
        <v>2</v>
      </c>
      <c r="GH122">
        <v>3</v>
      </c>
      <c r="GI122">
        <v>5</v>
      </c>
      <c r="GJ122">
        <v>0</v>
      </c>
      <c r="GK122">
        <f>ROUND(R122*(R12)/100,2)</f>
        <v>0</v>
      </c>
      <c r="GL122">
        <f t="shared" si="290"/>
        <v>0</v>
      </c>
      <c r="GM122">
        <f>ROUND(O122+X122+Y122+GK122,2)+GX122</f>
        <v>31589.52</v>
      </c>
      <c r="GN122">
        <f t="shared" si="292"/>
        <v>31589.52</v>
      </c>
      <c r="GO122">
        <f t="shared" si="293"/>
        <v>0</v>
      </c>
      <c r="GP122">
        <f t="shared" si="294"/>
        <v>0</v>
      </c>
      <c r="GR122">
        <v>1</v>
      </c>
      <c r="GS122">
        <v>1</v>
      </c>
      <c r="GT122">
        <v>0</v>
      </c>
      <c r="GU122" t="s">
        <v>3</v>
      </c>
      <c r="GV122">
        <f t="shared" si="295"/>
        <v>0</v>
      </c>
      <c r="GW122">
        <v>1</v>
      </c>
      <c r="GX122">
        <f t="shared" si="296"/>
        <v>0</v>
      </c>
      <c r="HA122">
        <v>0</v>
      </c>
      <c r="HB122">
        <v>0</v>
      </c>
      <c r="HC122">
        <f t="shared" si="297"/>
        <v>0</v>
      </c>
      <c r="HE122" t="s">
        <v>20</v>
      </c>
      <c r="HF122" t="s">
        <v>21</v>
      </c>
      <c r="HM122" t="s">
        <v>3</v>
      </c>
      <c r="HN122" t="s">
        <v>3</v>
      </c>
      <c r="HO122" t="s">
        <v>3</v>
      </c>
      <c r="HP122" t="s">
        <v>3</v>
      </c>
      <c r="HQ122" t="s">
        <v>3</v>
      </c>
      <c r="HS122">
        <v>0</v>
      </c>
      <c r="IK122">
        <v>0</v>
      </c>
    </row>
    <row r="123" spans="1:245" x14ac:dyDescent="0.2">
      <c r="A123">
        <v>19</v>
      </c>
      <c r="B123">
        <v>1</v>
      </c>
      <c r="F123" t="s">
        <v>3</v>
      </c>
      <c r="G123" t="s">
        <v>114</v>
      </c>
      <c r="H123" t="s">
        <v>3</v>
      </c>
      <c r="AA123">
        <v>1</v>
      </c>
      <c r="IK123">
        <v>0</v>
      </c>
    </row>
    <row r="124" spans="1:245" x14ac:dyDescent="0.2">
      <c r="A124">
        <v>17</v>
      </c>
      <c r="B124">
        <v>1</v>
      </c>
      <c r="C124">
        <f>ROW(SmtRes!A163)</f>
        <v>163</v>
      </c>
      <c r="D124">
        <f>ROW(EtalonRes!A99)</f>
        <v>99</v>
      </c>
      <c r="E124" t="s">
        <v>115</v>
      </c>
      <c r="F124" t="s">
        <v>49</v>
      </c>
      <c r="G124" t="s">
        <v>50</v>
      </c>
      <c r="H124" t="s">
        <v>51</v>
      </c>
      <c r="I124">
        <f>ROUND(28/100,9)</f>
        <v>0.28000000000000003</v>
      </c>
      <c r="J124">
        <v>0</v>
      </c>
      <c r="K124">
        <f>ROUND(28/100,9)</f>
        <v>0.28000000000000003</v>
      </c>
      <c r="O124">
        <f t="shared" ref="O124:O135" si="304">ROUND(CP124,2)</f>
        <v>14951.49</v>
      </c>
      <c r="P124">
        <f t="shared" ref="P124:P135" si="305">ROUND(CQ124*I124,2)</f>
        <v>0</v>
      </c>
      <c r="Q124">
        <f t="shared" ref="Q124:Q135" si="306">ROUND(CR124*I124,2)</f>
        <v>617.85</v>
      </c>
      <c r="R124">
        <f t="shared" ref="R124:R135" si="307">ROUND(CS124*I124,2)</f>
        <v>1.9</v>
      </c>
      <c r="S124">
        <f t="shared" ref="S124:S135" si="308">ROUND(CT124*I124,2)</f>
        <v>14333.64</v>
      </c>
      <c r="T124">
        <f t="shared" ref="T124:T135" si="309">ROUND(CU124*I124,2)</f>
        <v>0</v>
      </c>
      <c r="U124">
        <f t="shared" ref="U124:U135" si="310">CV124*I124</f>
        <v>22.540000000000003</v>
      </c>
      <c r="V124">
        <f t="shared" ref="V124:V135" si="311">CW124*I124</f>
        <v>0</v>
      </c>
      <c r="W124">
        <f t="shared" ref="W124:W135" si="312">ROUND(CX124*I124,2)</f>
        <v>0</v>
      </c>
      <c r="X124">
        <f t="shared" ref="X124:X135" si="313">ROUND(CY124,2)</f>
        <v>10033.549999999999</v>
      </c>
      <c r="Y124">
        <f t="shared" ref="Y124:Y135" si="314">ROUND(CZ124,2)</f>
        <v>1433.36</v>
      </c>
      <c r="AA124">
        <v>64249956</v>
      </c>
      <c r="AB124">
        <f t="shared" ref="AB124:AB135" si="315">ROUND((AC124+AD124+AF124),6)</f>
        <v>53398.16</v>
      </c>
      <c r="AC124">
        <f t="shared" ref="AC124:AC135" si="316">ROUND((ES124),6)</f>
        <v>0</v>
      </c>
      <c r="AD124">
        <f>ROUND((((ET124)-(EU124))+AE124),6)</f>
        <v>2206.6</v>
      </c>
      <c r="AE124">
        <f t="shared" ref="AE124:AE135" si="317">ROUND((EU124),6)</f>
        <v>6.8</v>
      </c>
      <c r="AF124">
        <f t="shared" ref="AF124:AF135" si="318">ROUND((EV124),6)</f>
        <v>51191.56</v>
      </c>
      <c r="AG124">
        <f t="shared" ref="AG124:AG135" si="319">ROUND((AP124),6)</f>
        <v>0</v>
      </c>
      <c r="AH124">
        <f t="shared" ref="AH124:AH135" si="320">(EW124)</f>
        <v>80.5</v>
      </c>
      <c r="AI124">
        <f t="shared" ref="AI124:AI135" si="321">(EX124)</f>
        <v>0</v>
      </c>
      <c r="AJ124">
        <f t="shared" ref="AJ124:AJ135" si="322">(AS124)</f>
        <v>0</v>
      </c>
      <c r="AK124">
        <v>53398.16</v>
      </c>
      <c r="AL124">
        <v>0</v>
      </c>
      <c r="AM124">
        <v>2206.6</v>
      </c>
      <c r="AN124">
        <v>6.8</v>
      </c>
      <c r="AO124">
        <v>51191.56</v>
      </c>
      <c r="AP124">
        <v>0</v>
      </c>
      <c r="AQ124">
        <v>80.5</v>
      </c>
      <c r="AR124">
        <v>0</v>
      </c>
      <c r="AS124">
        <v>0</v>
      </c>
      <c r="AT124">
        <v>70</v>
      </c>
      <c r="AU124">
        <v>10</v>
      </c>
      <c r="AV124">
        <v>1</v>
      </c>
      <c r="AW124">
        <v>1</v>
      </c>
      <c r="AZ124">
        <v>1</v>
      </c>
      <c r="BA124">
        <v>1</v>
      </c>
      <c r="BB124">
        <v>1</v>
      </c>
      <c r="BC124">
        <v>1</v>
      </c>
      <c r="BD124" t="s">
        <v>3</v>
      </c>
      <c r="BE124" t="s">
        <v>3</v>
      </c>
      <c r="BF124" t="s">
        <v>3</v>
      </c>
      <c r="BG124" t="s">
        <v>3</v>
      </c>
      <c r="BH124">
        <v>0</v>
      </c>
      <c r="BI124">
        <v>4</v>
      </c>
      <c r="BJ124" t="s">
        <v>52</v>
      </c>
      <c r="BM124">
        <v>0</v>
      </c>
      <c r="BN124">
        <v>0</v>
      </c>
      <c r="BO124" t="s">
        <v>3</v>
      </c>
      <c r="BP124">
        <v>0</v>
      </c>
      <c r="BQ124">
        <v>1</v>
      </c>
      <c r="BR124">
        <v>0</v>
      </c>
      <c r="BS124">
        <v>1</v>
      </c>
      <c r="BT124">
        <v>1</v>
      </c>
      <c r="BU124">
        <v>1</v>
      </c>
      <c r="BV124">
        <v>1</v>
      </c>
      <c r="BW124">
        <v>1</v>
      </c>
      <c r="BX124">
        <v>1</v>
      </c>
      <c r="BY124" t="s">
        <v>3</v>
      </c>
      <c r="BZ124">
        <v>70</v>
      </c>
      <c r="CA124">
        <v>10</v>
      </c>
      <c r="CB124" t="s">
        <v>3</v>
      </c>
      <c r="CE124">
        <v>0</v>
      </c>
      <c r="CF124">
        <v>0</v>
      </c>
      <c r="CG124">
        <v>0</v>
      </c>
      <c r="CM124">
        <v>0</v>
      </c>
      <c r="CN124" t="s">
        <v>3</v>
      </c>
      <c r="CO124">
        <v>0</v>
      </c>
      <c r="CP124">
        <f t="shared" ref="CP124:CP135" si="323">(P124+Q124+S124)</f>
        <v>14951.49</v>
      </c>
      <c r="CQ124">
        <f>(AC124*BC124*AW124)</f>
        <v>0</v>
      </c>
      <c r="CR124">
        <f>((((ET124)*BB124-(EU124)*BS124)+AE124*BS124)*AV124)</f>
        <v>2206.6</v>
      </c>
      <c r="CS124">
        <f>(AE124*BS124*AV124)</f>
        <v>6.8</v>
      </c>
      <c r="CT124">
        <f>(AF124*BA124*AV124)</f>
        <v>51191.56</v>
      </c>
      <c r="CU124">
        <f t="shared" ref="CU124:CU135" si="324">AG124</f>
        <v>0</v>
      </c>
      <c r="CV124">
        <f>(AH124*AV124)</f>
        <v>80.5</v>
      </c>
      <c r="CW124">
        <f t="shared" ref="CW124:CW135" si="325">AI124</f>
        <v>0</v>
      </c>
      <c r="CX124">
        <f t="shared" ref="CX124:CX135" si="326">AJ124</f>
        <v>0</v>
      </c>
      <c r="CY124">
        <f>((S124*BZ124)/100)</f>
        <v>10033.547999999999</v>
      </c>
      <c r="CZ124">
        <f>((S124*CA124)/100)</f>
        <v>1433.364</v>
      </c>
      <c r="DC124" t="s">
        <v>3</v>
      </c>
      <c r="DD124" t="s">
        <v>3</v>
      </c>
      <c r="DE124" t="s">
        <v>3</v>
      </c>
      <c r="DF124" t="s">
        <v>3</v>
      </c>
      <c r="DG124" t="s">
        <v>3</v>
      </c>
      <c r="DH124" t="s">
        <v>3</v>
      </c>
      <c r="DI124" t="s">
        <v>3</v>
      </c>
      <c r="DJ124" t="s">
        <v>3</v>
      </c>
      <c r="DK124" t="s">
        <v>3</v>
      </c>
      <c r="DL124" t="s">
        <v>3</v>
      </c>
      <c r="DM124" t="s">
        <v>3</v>
      </c>
      <c r="DN124">
        <v>0</v>
      </c>
      <c r="DO124">
        <v>0</v>
      </c>
      <c r="DP124">
        <v>1</v>
      </c>
      <c r="DQ124">
        <v>1</v>
      </c>
      <c r="DU124">
        <v>1010</v>
      </c>
      <c r="DV124" t="s">
        <v>51</v>
      </c>
      <c r="DW124" t="s">
        <v>51</v>
      </c>
      <c r="DX124">
        <v>100</v>
      </c>
      <c r="DZ124" t="s">
        <v>3</v>
      </c>
      <c r="EA124" t="s">
        <v>3</v>
      </c>
      <c r="EB124" t="s">
        <v>3</v>
      </c>
      <c r="EC124" t="s">
        <v>3</v>
      </c>
      <c r="EE124">
        <v>62941757</v>
      </c>
      <c r="EF124">
        <v>1</v>
      </c>
      <c r="EG124" t="s">
        <v>35</v>
      </c>
      <c r="EH124">
        <v>0</v>
      </c>
      <c r="EI124" t="s">
        <v>3</v>
      </c>
      <c r="EJ124">
        <v>4</v>
      </c>
      <c r="EK124">
        <v>0</v>
      </c>
      <c r="EL124" t="s">
        <v>36</v>
      </c>
      <c r="EM124" t="s">
        <v>37</v>
      </c>
      <c r="EO124" t="s">
        <v>3</v>
      </c>
      <c r="EQ124">
        <v>0</v>
      </c>
      <c r="ER124">
        <v>53398.16</v>
      </c>
      <c r="ES124">
        <v>0</v>
      </c>
      <c r="ET124">
        <v>2206.6</v>
      </c>
      <c r="EU124">
        <v>6.8</v>
      </c>
      <c r="EV124">
        <v>51191.56</v>
      </c>
      <c r="EW124">
        <v>80.5</v>
      </c>
      <c r="EX124">
        <v>0</v>
      </c>
      <c r="EY124">
        <v>0</v>
      </c>
      <c r="FQ124">
        <v>0</v>
      </c>
      <c r="FR124">
        <v>0</v>
      </c>
      <c r="FS124">
        <v>0</v>
      </c>
      <c r="FX124">
        <v>70</v>
      </c>
      <c r="FY124">
        <v>10</v>
      </c>
      <c r="GA124" t="s">
        <v>3</v>
      </c>
      <c r="GD124">
        <v>0</v>
      </c>
      <c r="GF124">
        <v>1158422448</v>
      </c>
      <c r="GG124">
        <v>2</v>
      </c>
      <c r="GH124">
        <v>1</v>
      </c>
      <c r="GI124">
        <v>-2</v>
      </c>
      <c r="GJ124">
        <v>0</v>
      </c>
      <c r="GK124">
        <f>ROUND(R124*(R12)/100,2)</f>
        <v>2.0499999999999998</v>
      </c>
      <c r="GL124">
        <f t="shared" ref="GL124:GL135" si="327">ROUND(IF(AND(BH124=3,BI124=3,FS124&lt;&gt;0),P124,0),2)</f>
        <v>0</v>
      </c>
      <c r="GM124">
        <f t="shared" ref="GM124:GM129" si="328">ROUND(O124+X124+Y124+GK124,2)+GX124</f>
        <v>26420.45</v>
      </c>
      <c r="GN124">
        <f t="shared" ref="GN124:GN135" si="329">IF(OR(BI124=0,BI124=1),GM124-GX124,0)</f>
        <v>0</v>
      </c>
      <c r="GO124">
        <f t="shared" ref="GO124:GO135" si="330">IF(BI124=2,GM124-GX124,0)</f>
        <v>0</v>
      </c>
      <c r="GP124">
        <f t="shared" ref="GP124:GP135" si="331">IF(BI124=4,GM124-GX124,0)</f>
        <v>26420.45</v>
      </c>
      <c r="GR124">
        <v>0</v>
      </c>
      <c r="GS124">
        <v>3</v>
      </c>
      <c r="GT124">
        <v>0</v>
      </c>
      <c r="GU124" t="s">
        <v>3</v>
      </c>
      <c r="GV124">
        <f t="shared" ref="GV124:GV135" si="332">ROUND((GT124),6)</f>
        <v>0</v>
      </c>
      <c r="GW124">
        <v>1</v>
      </c>
      <c r="GX124">
        <f t="shared" ref="GX124:GX135" si="333">ROUND(HC124*I124,2)</f>
        <v>0</v>
      </c>
      <c r="HA124">
        <v>0</v>
      </c>
      <c r="HB124">
        <v>0</v>
      </c>
      <c r="HC124">
        <f t="shared" ref="HC124:HC135" si="334">GV124*GW124</f>
        <v>0</v>
      </c>
      <c r="HE124" t="s">
        <v>3</v>
      </c>
      <c r="HF124" t="s">
        <v>3</v>
      </c>
      <c r="HM124" t="s">
        <v>3</v>
      </c>
      <c r="HN124" t="s">
        <v>3</v>
      </c>
      <c r="HO124" t="s">
        <v>3</v>
      </c>
      <c r="HP124" t="s">
        <v>3</v>
      </c>
      <c r="HQ124" t="s">
        <v>3</v>
      </c>
      <c r="HS124">
        <v>0</v>
      </c>
      <c r="IK124">
        <v>0</v>
      </c>
    </row>
    <row r="125" spans="1:245" x14ac:dyDescent="0.2">
      <c r="A125">
        <v>18</v>
      </c>
      <c r="B125">
        <v>1</v>
      </c>
      <c r="C125">
        <v>159</v>
      </c>
      <c r="E125" t="s">
        <v>116</v>
      </c>
      <c r="F125" t="s">
        <v>16</v>
      </c>
      <c r="G125" t="s">
        <v>54</v>
      </c>
      <c r="H125" t="s">
        <v>55</v>
      </c>
      <c r="I125">
        <f>I124*J125</f>
        <v>4</v>
      </c>
      <c r="J125">
        <v>14.285714285714285</v>
      </c>
      <c r="K125">
        <v>14.285714</v>
      </c>
      <c r="O125">
        <f t="shared" si="304"/>
        <v>57943.040000000001</v>
      </c>
      <c r="P125">
        <f t="shared" si="305"/>
        <v>57943.040000000001</v>
      </c>
      <c r="Q125">
        <f t="shared" si="306"/>
        <v>0</v>
      </c>
      <c r="R125">
        <f t="shared" si="307"/>
        <v>0</v>
      </c>
      <c r="S125">
        <f t="shared" si="308"/>
        <v>0</v>
      </c>
      <c r="T125">
        <f t="shared" si="309"/>
        <v>0</v>
      </c>
      <c r="U125">
        <f t="shared" si="310"/>
        <v>0</v>
      </c>
      <c r="V125">
        <f t="shared" si="311"/>
        <v>0</v>
      </c>
      <c r="W125">
        <f t="shared" si="312"/>
        <v>0</v>
      </c>
      <c r="X125">
        <f t="shared" si="313"/>
        <v>0</v>
      </c>
      <c r="Y125">
        <f t="shared" si="314"/>
        <v>0</v>
      </c>
      <c r="AA125">
        <v>64249956</v>
      </c>
      <c r="AB125">
        <f t="shared" si="315"/>
        <v>1466.17</v>
      </c>
      <c r="AC125">
        <f t="shared" si="316"/>
        <v>1466.17</v>
      </c>
      <c r="AD125">
        <f t="shared" ref="AD125:AD135" si="335">ROUND((ET125),6)</f>
        <v>0</v>
      </c>
      <c r="AE125">
        <f t="shared" si="317"/>
        <v>0</v>
      </c>
      <c r="AF125">
        <f t="shared" si="318"/>
        <v>0</v>
      </c>
      <c r="AG125">
        <f t="shared" si="319"/>
        <v>0</v>
      </c>
      <c r="AH125">
        <f t="shared" si="320"/>
        <v>0</v>
      </c>
      <c r="AI125">
        <f t="shared" si="321"/>
        <v>0</v>
      </c>
      <c r="AJ125">
        <f t="shared" si="322"/>
        <v>0</v>
      </c>
      <c r="AK125">
        <v>1466.17</v>
      </c>
      <c r="AL125">
        <v>1466.17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1</v>
      </c>
      <c r="AW125">
        <v>1</v>
      </c>
      <c r="AZ125">
        <v>1</v>
      </c>
      <c r="BA125">
        <v>1</v>
      </c>
      <c r="BB125">
        <v>1</v>
      </c>
      <c r="BC125">
        <v>9.8800000000000008</v>
      </c>
      <c r="BD125" t="s">
        <v>3</v>
      </c>
      <c r="BE125" t="s">
        <v>3</v>
      </c>
      <c r="BF125" t="s">
        <v>3</v>
      </c>
      <c r="BG125" t="s">
        <v>3</v>
      </c>
      <c r="BH125">
        <v>3</v>
      </c>
      <c r="BI125">
        <v>0</v>
      </c>
      <c r="BJ125" t="s">
        <v>3</v>
      </c>
      <c r="BM125">
        <v>333</v>
      </c>
      <c r="BN125">
        <v>0</v>
      </c>
      <c r="BO125" t="s">
        <v>3</v>
      </c>
      <c r="BP125">
        <v>0</v>
      </c>
      <c r="BQ125">
        <v>0</v>
      </c>
      <c r="BR125">
        <v>0</v>
      </c>
      <c r="BS125">
        <v>1</v>
      </c>
      <c r="BT125">
        <v>1</v>
      </c>
      <c r="BU125">
        <v>1</v>
      </c>
      <c r="BV125">
        <v>1</v>
      </c>
      <c r="BW125">
        <v>1</v>
      </c>
      <c r="BX125">
        <v>1</v>
      </c>
      <c r="BY125" t="s">
        <v>3</v>
      </c>
      <c r="BZ125">
        <v>112</v>
      </c>
      <c r="CA125">
        <v>70</v>
      </c>
      <c r="CB125" t="s">
        <v>3</v>
      </c>
      <c r="CE125">
        <v>0</v>
      </c>
      <c r="CF125">
        <v>0</v>
      </c>
      <c r="CG125">
        <v>0</v>
      </c>
      <c r="CM125">
        <v>0</v>
      </c>
      <c r="CN125" t="s">
        <v>3</v>
      </c>
      <c r="CO125">
        <v>0</v>
      </c>
      <c r="CP125">
        <f t="shared" si="323"/>
        <v>57943.040000000001</v>
      </c>
      <c r="CQ125">
        <f t="shared" ref="CQ125:CQ135" si="336">AC125*BC125</f>
        <v>14485.759600000001</v>
      </c>
      <c r="CR125">
        <f t="shared" ref="CR125:CR135" si="337">AD125*BB125</f>
        <v>0</v>
      </c>
      <c r="CS125">
        <f t="shared" ref="CS125:CS135" si="338">AE125*BS125</f>
        <v>0</v>
      </c>
      <c r="CT125">
        <f t="shared" ref="CT125:CT135" si="339">AF125*BA125</f>
        <v>0</v>
      </c>
      <c r="CU125">
        <f t="shared" si="324"/>
        <v>0</v>
      </c>
      <c r="CV125">
        <f t="shared" ref="CV125:CV135" si="340">AH125</f>
        <v>0</v>
      </c>
      <c r="CW125">
        <f t="shared" si="325"/>
        <v>0</v>
      </c>
      <c r="CX125">
        <f t="shared" si="326"/>
        <v>0</v>
      </c>
      <c r="CY125">
        <f>0</f>
        <v>0</v>
      </c>
      <c r="CZ125">
        <f>0</f>
        <v>0</v>
      </c>
      <c r="DC125" t="s">
        <v>3</v>
      </c>
      <c r="DD125" t="s">
        <v>3</v>
      </c>
      <c r="DE125" t="s">
        <v>3</v>
      </c>
      <c r="DF125" t="s">
        <v>3</v>
      </c>
      <c r="DG125" t="s">
        <v>3</v>
      </c>
      <c r="DH125" t="s">
        <v>3</v>
      </c>
      <c r="DI125" t="s">
        <v>3</v>
      </c>
      <c r="DJ125" t="s">
        <v>3</v>
      </c>
      <c r="DK125" t="s">
        <v>3</v>
      </c>
      <c r="DL125" t="s">
        <v>3</v>
      </c>
      <c r="DM125" t="s">
        <v>3</v>
      </c>
      <c r="DN125">
        <v>0</v>
      </c>
      <c r="DO125">
        <v>0</v>
      </c>
      <c r="DP125">
        <v>1</v>
      </c>
      <c r="DQ125">
        <v>1</v>
      </c>
      <c r="DU125">
        <v>1010</v>
      </c>
      <c r="DV125" t="s">
        <v>55</v>
      </c>
      <c r="DW125" t="s">
        <v>55</v>
      </c>
      <c r="DX125">
        <v>1</v>
      </c>
      <c r="DZ125" t="s">
        <v>3</v>
      </c>
      <c r="EA125" t="s">
        <v>3</v>
      </c>
      <c r="EB125" t="s">
        <v>3</v>
      </c>
      <c r="EC125" t="s">
        <v>3</v>
      </c>
      <c r="EE125">
        <v>0</v>
      </c>
      <c r="EF125">
        <v>0</v>
      </c>
      <c r="EG125" t="s">
        <v>3</v>
      </c>
      <c r="EH125">
        <v>0</v>
      </c>
      <c r="EI125" t="s">
        <v>3</v>
      </c>
      <c r="EJ125">
        <v>0</v>
      </c>
      <c r="EK125">
        <v>333</v>
      </c>
      <c r="EL125" t="s">
        <v>3</v>
      </c>
      <c r="EM125" t="s">
        <v>3</v>
      </c>
      <c r="EO125" t="s">
        <v>3</v>
      </c>
      <c r="EQ125">
        <v>0</v>
      </c>
      <c r="ER125">
        <v>1466.17</v>
      </c>
      <c r="ES125">
        <v>1466.17</v>
      </c>
      <c r="ET125">
        <v>0</v>
      </c>
      <c r="EU125">
        <v>0</v>
      </c>
      <c r="EV125">
        <v>0</v>
      </c>
      <c r="EW125">
        <v>0</v>
      </c>
      <c r="EX125">
        <v>0</v>
      </c>
      <c r="EZ125">
        <v>5</v>
      </c>
      <c r="FC125">
        <v>1</v>
      </c>
      <c r="FD125">
        <v>18</v>
      </c>
      <c r="FF125">
        <v>17042.09</v>
      </c>
      <c r="FQ125">
        <v>0</v>
      </c>
      <c r="FR125">
        <v>0</v>
      </c>
      <c r="FS125">
        <v>0</v>
      </c>
      <c r="FX125">
        <v>112</v>
      </c>
      <c r="FY125">
        <v>70</v>
      </c>
      <c r="GA125" t="s">
        <v>56</v>
      </c>
      <c r="GD125">
        <v>0</v>
      </c>
      <c r="GF125">
        <v>277238542</v>
      </c>
      <c r="GG125">
        <v>2</v>
      </c>
      <c r="GH125">
        <v>3</v>
      </c>
      <c r="GI125">
        <v>5</v>
      </c>
      <c r="GJ125">
        <v>0</v>
      </c>
      <c r="GK125">
        <f>ROUND(R125*(R12)/100,2)</f>
        <v>0</v>
      </c>
      <c r="GL125">
        <f t="shared" si="327"/>
        <v>0</v>
      </c>
      <c r="GM125">
        <f t="shared" si="328"/>
        <v>57943.040000000001</v>
      </c>
      <c r="GN125">
        <f t="shared" si="329"/>
        <v>57943.040000000001</v>
      </c>
      <c r="GO125">
        <f t="shared" si="330"/>
        <v>0</v>
      </c>
      <c r="GP125">
        <f t="shared" si="331"/>
        <v>0</v>
      </c>
      <c r="GR125">
        <v>1</v>
      </c>
      <c r="GS125">
        <v>1</v>
      </c>
      <c r="GT125">
        <v>0</v>
      </c>
      <c r="GU125" t="s">
        <v>3</v>
      </c>
      <c r="GV125">
        <f t="shared" si="332"/>
        <v>0</v>
      </c>
      <c r="GW125">
        <v>1</v>
      </c>
      <c r="GX125">
        <f t="shared" si="333"/>
        <v>0</v>
      </c>
      <c r="HA125">
        <v>0</v>
      </c>
      <c r="HB125">
        <v>0</v>
      </c>
      <c r="HC125">
        <f t="shared" si="334"/>
        <v>0</v>
      </c>
      <c r="HE125" t="s">
        <v>20</v>
      </c>
      <c r="HF125" t="s">
        <v>21</v>
      </c>
      <c r="HM125" t="s">
        <v>3</v>
      </c>
      <c r="HN125" t="s">
        <v>3</v>
      </c>
      <c r="HO125" t="s">
        <v>3</v>
      </c>
      <c r="HP125" t="s">
        <v>3</v>
      </c>
      <c r="HQ125" t="s">
        <v>3</v>
      </c>
      <c r="HS125">
        <v>0</v>
      </c>
      <c r="IK125">
        <v>0</v>
      </c>
    </row>
    <row r="126" spans="1:245" x14ac:dyDescent="0.2">
      <c r="A126">
        <v>18</v>
      </c>
      <c r="B126">
        <v>1</v>
      </c>
      <c r="C126">
        <v>160</v>
      </c>
      <c r="E126" t="s">
        <v>117</v>
      </c>
      <c r="F126" t="s">
        <v>16</v>
      </c>
      <c r="G126" t="s">
        <v>58</v>
      </c>
      <c r="H126" t="s">
        <v>55</v>
      </c>
      <c r="I126">
        <f>I124*J126</f>
        <v>4</v>
      </c>
      <c r="J126">
        <v>14.285714285714285</v>
      </c>
      <c r="K126">
        <v>14.285714</v>
      </c>
      <c r="O126">
        <f t="shared" si="304"/>
        <v>27026.15</v>
      </c>
      <c r="P126">
        <f t="shared" si="305"/>
        <v>27026.15</v>
      </c>
      <c r="Q126">
        <f t="shared" si="306"/>
        <v>0</v>
      </c>
      <c r="R126">
        <f t="shared" si="307"/>
        <v>0</v>
      </c>
      <c r="S126">
        <f t="shared" si="308"/>
        <v>0</v>
      </c>
      <c r="T126">
        <f t="shared" si="309"/>
        <v>0</v>
      </c>
      <c r="U126">
        <f t="shared" si="310"/>
        <v>0</v>
      </c>
      <c r="V126">
        <f t="shared" si="311"/>
        <v>0</v>
      </c>
      <c r="W126">
        <f t="shared" si="312"/>
        <v>0</v>
      </c>
      <c r="X126">
        <f t="shared" si="313"/>
        <v>0</v>
      </c>
      <c r="Y126">
        <f t="shared" si="314"/>
        <v>0</v>
      </c>
      <c r="AA126">
        <v>64249956</v>
      </c>
      <c r="AB126">
        <f t="shared" si="315"/>
        <v>683.86</v>
      </c>
      <c r="AC126">
        <f t="shared" si="316"/>
        <v>683.86</v>
      </c>
      <c r="AD126">
        <f t="shared" si="335"/>
        <v>0</v>
      </c>
      <c r="AE126">
        <f t="shared" si="317"/>
        <v>0</v>
      </c>
      <c r="AF126">
        <f t="shared" si="318"/>
        <v>0</v>
      </c>
      <c r="AG126">
        <f t="shared" si="319"/>
        <v>0</v>
      </c>
      <c r="AH126">
        <f t="shared" si="320"/>
        <v>0</v>
      </c>
      <c r="AI126">
        <f t="shared" si="321"/>
        <v>0</v>
      </c>
      <c r="AJ126">
        <f t="shared" si="322"/>
        <v>0</v>
      </c>
      <c r="AK126">
        <v>683.86</v>
      </c>
      <c r="AL126">
        <v>683.86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1</v>
      </c>
      <c r="AW126">
        <v>1</v>
      </c>
      <c r="AZ126">
        <v>1</v>
      </c>
      <c r="BA126">
        <v>1</v>
      </c>
      <c r="BB126">
        <v>1</v>
      </c>
      <c r="BC126">
        <v>9.8800000000000008</v>
      </c>
      <c r="BD126" t="s">
        <v>3</v>
      </c>
      <c r="BE126" t="s">
        <v>3</v>
      </c>
      <c r="BF126" t="s">
        <v>3</v>
      </c>
      <c r="BG126" t="s">
        <v>3</v>
      </c>
      <c r="BH126">
        <v>3</v>
      </c>
      <c r="BI126">
        <v>0</v>
      </c>
      <c r="BJ126" t="s">
        <v>3</v>
      </c>
      <c r="BM126">
        <v>333</v>
      </c>
      <c r="BN126">
        <v>0</v>
      </c>
      <c r="BO126" t="s">
        <v>3</v>
      </c>
      <c r="BP126">
        <v>0</v>
      </c>
      <c r="BQ126">
        <v>0</v>
      </c>
      <c r="BR126">
        <v>0</v>
      </c>
      <c r="BS126">
        <v>1</v>
      </c>
      <c r="BT126">
        <v>1</v>
      </c>
      <c r="BU126">
        <v>1</v>
      </c>
      <c r="BV126">
        <v>1</v>
      </c>
      <c r="BW126">
        <v>1</v>
      </c>
      <c r="BX126">
        <v>1</v>
      </c>
      <c r="BY126" t="s">
        <v>3</v>
      </c>
      <c r="BZ126">
        <v>112</v>
      </c>
      <c r="CA126">
        <v>70</v>
      </c>
      <c r="CB126" t="s">
        <v>3</v>
      </c>
      <c r="CE126">
        <v>0</v>
      </c>
      <c r="CF126">
        <v>0</v>
      </c>
      <c r="CG126">
        <v>0</v>
      </c>
      <c r="CM126">
        <v>0</v>
      </c>
      <c r="CN126" t="s">
        <v>3</v>
      </c>
      <c r="CO126">
        <v>0</v>
      </c>
      <c r="CP126">
        <f t="shared" si="323"/>
        <v>27026.15</v>
      </c>
      <c r="CQ126">
        <f t="shared" si="336"/>
        <v>6756.5368000000008</v>
      </c>
      <c r="CR126">
        <f t="shared" si="337"/>
        <v>0</v>
      </c>
      <c r="CS126">
        <f t="shared" si="338"/>
        <v>0</v>
      </c>
      <c r="CT126">
        <f t="shared" si="339"/>
        <v>0</v>
      </c>
      <c r="CU126">
        <f t="shared" si="324"/>
        <v>0</v>
      </c>
      <c r="CV126">
        <f t="shared" si="340"/>
        <v>0</v>
      </c>
      <c r="CW126">
        <f t="shared" si="325"/>
        <v>0</v>
      </c>
      <c r="CX126">
        <f t="shared" si="326"/>
        <v>0</v>
      </c>
      <c r="CY126">
        <f>0</f>
        <v>0</v>
      </c>
      <c r="CZ126">
        <f>0</f>
        <v>0</v>
      </c>
      <c r="DC126" t="s">
        <v>3</v>
      </c>
      <c r="DD126" t="s">
        <v>3</v>
      </c>
      <c r="DE126" t="s">
        <v>3</v>
      </c>
      <c r="DF126" t="s">
        <v>3</v>
      </c>
      <c r="DG126" t="s">
        <v>3</v>
      </c>
      <c r="DH126" t="s">
        <v>3</v>
      </c>
      <c r="DI126" t="s">
        <v>3</v>
      </c>
      <c r="DJ126" t="s">
        <v>3</v>
      </c>
      <c r="DK126" t="s">
        <v>3</v>
      </c>
      <c r="DL126" t="s">
        <v>3</v>
      </c>
      <c r="DM126" t="s">
        <v>3</v>
      </c>
      <c r="DN126">
        <v>0</v>
      </c>
      <c r="DO126">
        <v>0</v>
      </c>
      <c r="DP126">
        <v>1</v>
      </c>
      <c r="DQ126">
        <v>1</v>
      </c>
      <c r="DU126">
        <v>1010</v>
      </c>
      <c r="DV126" t="s">
        <v>55</v>
      </c>
      <c r="DW126" t="s">
        <v>55</v>
      </c>
      <c r="DX126">
        <v>1</v>
      </c>
      <c r="DZ126" t="s">
        <v>3</v>
      </c>
      <c r="EA126" t="s">
        <v>3</v>
      </c>
      <c r="EB126" t="s">
        <v>3</v>
      </c>
      <c r="EC126" t="s">
        <v>3</v>
      </c>
      <c r="EE126">
        <v>0</v>
      </c>
      <c r="EF126">
        <v>0</v>
      </c>
      <c r="EG126" t="s">
        <v>3</v>
      </c>
      <c r="EH126">
        <v>0</v>
      </c>
      <c r="EI126" t="s">
        <v>3</v>
      </c>
      <c r="EJ126">
        <v>0</v>
      </c>
      <c r="EK126">
        <v>333</v>
      </c>
      <c r="EL126" t="s">
        <v>3</v>
      </c>
      <c r="EM126" t="s">
        <v>3</v>
      </c>
      <c r="EO126" t="s">
        <v>3</v>
      </c>
      <c r="EQ126">
        <v>0</v>
      </c>
      <c r="ER126">
        <v>683.86</v>
      </c>
      <c r="ES126">
        <v>683.86</v>
      </c>
      <c r="ET126">
        <v>0</v>
      </c>
      <c r="EU126">
        <v>0</v>
      </c>
      <c r="EV126">
        <v>0</v>
      </c>
      <c r="EW126">
        <v>0</v>
      </c>
      <c r="EX126">
        <v>0</v>
      </c>
      <c r="EZ126">
        <v>5</v>
      </c>
      <c r="FC126">
        <v>1</v>
      </c>
      <c r="FD126">
        <v>18</v>
      </c>
      <c r="FF126">
        <v>7948.85</v>
      </c>
      <c r="FQ126">
        <v>0</v>
      </c>
      <c r="FR126">
        <v>0</v>
      </c>
      <c r="FS126">
        <v>0</v>
      </c>
      <c r="FX126">
        <v>112</v>
      </c>
      <c r="FY126">
        <v>70</v>
      </c>
      <c r="GA126" t="s">
        <v>59</v>
      </c>
      <c r="GD126">
        <v>0</v>
      </c>
      <c r="GF126">
        <v>-1269339310</v>
      </c>
      <c r="GG126">
        <v>2</v>
      </c>
      <c r="GH126">
        <v>3</v>
      </c>
      <c r="GI126">
        <v>5</v>
      </c>
      <c r="GJ126">
        <v>0</v>
      </c>
      <c r="GK126">
        <f>ROUND(R126*(R12)/100,2)</f>
        <v>0</v>
      </c>
      <c r="GL126">
        <f t="shared" si="327"/>
        <v>0</v>
      </c>
      <c r="GM126">
        <f t="shared" si="328"/>
        <v>27026.15</v>
      </c>
      <c r="GN126">
        <f t="shared" si="329"/>
        <v>27026.15</v>
      </c>
      <c r="GO126">
        <f t="shared" si="330"/>
        <v>0</v>
      </c>
      <c r="GP126">
        <f t="shared" si="331"/>
        <v>0</v>
      </c>
      <c r="GR126">
        <v>1</v>
      </c>
      <c r="GS126">
        <v>1</v>
      </c>
      <c r="GT126">
        <v>0</v>
      </c>
      <c r="GU126" t="s">
        <v>3</v>
      </c>
      <c r="GV126">
        <f t="shared" si="332"/>
        <v>0</v>
      </c>
      <c r="GW126">
        <v>1</v>
      </c>
      <c r="GX126">
        <f t="shared" si="333"/>
        <v>0</v>
      </c>
      <c r="HA126">
        <v>0</v>
      </c>
      <c r="HB126">
        <v>0</v>
      </c>
      <c r="HC126">
        <f t="shared" si="334"/>
        <v>0</v>
      </c>
      <c r="HE126" t="s">
        <v>20</v>
      </c>
      <c r="HF126" t="s">
        <v>21</v>
      </c>
      <c r="HM126" t="s">
        <v>3</v>
      </c>
      <c r="HN126" t="s">
        <v>3</v>
      </c>
      <c r="HO126" t="s">
        <v>3</v>
      </c>
      <c r="HP126" t="s">
        <v>3</v>
      </c>
      <c r="HQ126" t="s">
        <v>3</v>
      </c>
      <c r="HS126">
        <v>0</v>
      </c>
      <c r="IK126">
        <v>0</v>
      </c>
    </row>
    <row r="127" spans="1:245" x14ac:dyDescent="0.2">
      <c r="A127">
        <v>18</v>
      </c>
      <c r="B127">
        <v>1</v>
      </c>
      <c r="C127">
        <v>161</v>
      </c>
      <c r="E127" t="s">
        <v>118</v>
      </c>
      <c r="F127" t="s">
        <v>16</v>
      </c>
      <c r="G127" t="s">
        <v>61</v>
      </c>
      <c r="H127" t="s">
        <v>55</v>
      </c>
      <c r="I127">
        <f>I124*J127</f>
        <v>8</v>
      </c>
      <c r="J127">
        <v>28.571428571428569</v>
      </c>
      <c r="K127">
        <v>28.571428999999998</v>
      </c>
      <c r="O127">
        <f t="shared" si="304"/>
        <v>15547.17</v>
      </c>
      <c r="P127">
        <f t="shared" si="305"/>
        <v>15547.17</v>
      </c>
      <c r="Q127">
        <f t="shared" si="306"/>
        <v>0</v>
      </c>
      <c r="R127">
        <f t="shared" si="307"/>
        <v>0</v>
      </c>
      <c r="S127">
        <f t="shared" si="308"/>
        <v>0</v>
      </c>
      <c r="T127">
        <f t="shared" si="309"/>
        <v>0</v>
      </c>
      <c r="U127">
        <f t="shared" si="310"/>
        <v>0</v>
      </c>
      <c r="V127">
        <f t="shared" si="311"/>
        <v>0</v>
      </c>
      <c r="W127">
        <f t="shared" si="312"/>
        <v>0</v>
      </c>
      <c r="X127">
        <f t="shared" si="313"/>
        <v>0</v>
      </c>
      <c r="Y127">
        <f t="shared" si="314"/>
        <v>0</v>
      </c>
      <c r="AA127">
        <v>64249956</v>
      </c>
      <c r="AB127">
        <f t="shared" si="315"/>
        <v>196.7</v>
      </c>
      <c r="AC127">
        <f t="shared" si="316"/>
        <v>196.7</v>
      </c>
      <c r="AD127">
        <f t="shared" si="335"/>
        <v>0</v>
      </c>
      <c r="AE127">
        <f t="shared" si="317"/>
        <v>0</v>
      </c>
      <c r="AF127">
        <f t="shared" si="318"/>
        <v>0</v>
      </c>
      <c r="AG127">
        <f t="shared" si="319"/>
        <v>0</v>
      </c>
      <c r="AH127">
        <f t="shared" si="320"/>
        <v>0</v>
      </c>
      <c r="AI127">
        <f t="shared" si="321"/>
        <v>0</v>
      </c>
      <c r="AJ127">
        <f t="shared" si="322"/>
        <v>0</v>
      </c>
      <c r="AK127">
        <v>196.70000000000002</v>
      </c>
      <c r="AL127">
        <v>196.70000000000002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1</v>
      </c>
      <c r="AW127">
        <v>1</v>
      </c>
      <c r="AZ127">
        <v>1</v>
      </c>
      <c r="BA127">
        <v>1</v>
      </c>
      <c r="BB127">
        <v>1</v>
      </c>
      <c r="BC127">
        <v>9.8800000000000008</v>
      </c>
      <c r="BD127" t="s">
        <v>3</v>
      </c>
      <c r="BE127" t="s">
        <v>3</v>
      </c>
      <c r="BF127" t="s">
        <v>3</v>
      </c>
      <c r="BG127" t="s">
        <v>3</v>
      </c>
      <c r="BH127">
        <v>3</v>
      </c>
      <c r="BI127">
        <v>0</v>
      </c>
      <c r="BJ127" t="s">
        <v>3</v>
      </c>
      <c r="BM127">
        <v>333</v>
      </c>
      <c r="BN127">
        <v>0</v>
      </c>
      <c r="BO127" t="s">
        <v>3</v>
      </c>
      <c r="BP127">
        <v>0</v>
      </c>
      <c r="BQ127">
        <v>0</v>
      </c>
      <c r="BR127">
        <v>0</v>
      </c>
      <c r="BS127">
        <v>1</v>
      </c>
      <c r="BT127">
        <v>1</v>
      </c>
      <c r="BU127">
        <v>1</v>
      </c>
      <c r="BV127">
        <v>1</v>
      </c>
      <c r="BW127">
        <v>1</v>
      </c>
      <c r="BX127">
        <v>1</v>
      </c>
      <c r="BY127" t="s">
        <v>3</v>
      </c>
      <c r="BZ127">
        <v>112</v>
      </c>
      <c r="CA127">
        <v>70</v>
      </c>
      <c r="CB127" t="s">
        <v>3</v>
      </c>
      <c r="CE127">
        <v>0</v>
      </c>
      <c r="CF127">
        <v>0</v>
      </c>
      <c r="CG127">
        <v>0</v>
      </c>
      <c r="CM127">
        <v>0</v>
      </c>
      <c r="CN127" t="s">
        <v>3</v>
      </c>
      <c r="CO127">
        <v>0</v>
      </c>
      <c r="CP127">
        <f t="shared" si="323"/>
        <v>15547.17</v>
      </c>
      <c r="CQ127">
        <f t="shared" si="336"/>
        <v>1943.396</v>
      </c>
      <c r="CR127">
        <f t="shared" si="337"/>
        <v>0</v>
      </c>
      <c r="CS127">
        <f t="shared" si="338"/>
        <v>0</v>
      </c>
      <c r="CT127">
        <f t="shared" si="339"/>
        <v>0</v>
      </c>
      <c r="CU127">
        <f t="shared" si="324"/>
        <v>0</v>
      </c>
      <c r="CV127">
        <f t="shared" si="340"/>
        <v>0</v>
      </c>
      <c r="CW127">
        <f t="shared" si="325"/>
        <v>0</v>
      </c>
      <c r="CX127">
        <f t="shared" si="326"/>
        <v>0</v>
      </c>
      <c r="CY127">
        <f>0</f>
        <v>0</v>
      </c>
      <c r="CZ127">
        <f>0</f>
        <v>0</v>
      </c>
      <c r="DC127" t="s">
        <v>3</v>
      </c>
      <c r="DD127" t="s">
        <v>3</v>
      </c>
      <c r="DE127" t="s">
        <v>3</v>
      </c>
      <c r="DF127" t="s">
        <v>3</v>
      </c>
      <c r="DG127" t="s">
        <v>3</v>
      </c>
      <c r="DH127" t="s">
        <v>3</v>
      </c>
      <c r="DI127" t="s">
        <v>3</v>
      </c>
      <c r="DJ127" t="s">
        <v>3</v>
      </c>
      <c r="DK127" t="s">
        <v>3</v>
      </c>
      <c r="DL127" t="s">
        <v>3</v>
      </c>
      <c r="DM127" t="s">
        <v>3</v>
      </c>
      <c r="DN127">
        <v>0</v>
      </c>
      <c r="DO127">
        <v>0</v>
      </c>
      <c r="DP127">
        <v>1</v>
      </c>
      <c r="DQ127">
        <v>1</v>
      </c>
      <c r="DU127">
        <v>1010</v>
      </c>
      <c r="DV127" t="s">
        <v>55</v>
      </c>
      <c r="DW127" t="s">
        <v>55</v>
      </c>
      <c r="DX127">
        <v>1</v>
      </c>
      <c r="DZ127" t="s">
        <v>3</v>
      </c>
      <c r="EA127" t="s">
        <v>3</v>
      </c>
      <c r="EB127" t="s">
        <v>3</v>
      </c>
      <c r="EC127" t="s">
        <v>3</v>
      </c>
      <c r="EE127">
        <v>0</v>
      </c>
      <c r="EF127">
        <v>0</v>
      </c>
      <c r="EG127" t="s">
        <v>3</v>
      </c>
      <c r="EH127">
        <v>0</v>
      </c>
      <c r="EI127" t="s">
        <v>3</v>
      </c>
      <c r="EJ127">
        <v>0</v>
      </c>
      <c r="EK127">
        <v>333</v>
      </c>
      <c r="EL127" t="s">
        <v>3</v>
      </c>
      <c r="EM127" t="s">
        <v>3</v>
      </c>
      <c r="EO127" t="s">
        <v>3</v>
      </c>
      <c r="EQ127">
        <v>0</v>
      </c>
      <c r="ER127">
        <v>196.70000000000002</v>
      </c>
      <c r="ES127">
        <v>196.70000000000002</v>
      </c>
      <c r="ET127">
        <v>0</v>
      </c>
      <c r="EU127">
        <v>0</v>
      </c>
      <c r="EV127">
        <v>0</v>
      </c>
      <c r="EW127">
        <v>0</v>
      </c>
      <c r="EX127">
        <v>0</v>
      </c>
      <c r="EZ127">
        <v>5</v>
      </c>
      <c r="FC127">
        <v>1</v>
      </c>
      <c r="FD127">
        <v>18</v>
      </c>
      <c r="FF127">
        <v>2286.2800000000002</v>
      </c>
      <c r="FQ127">
        <v>0</v>
      </c>
      <c r="FR127">
        <v>0</v>
      </c>
      <c r="FS127">
        <v>0</v>
      </c>
      <c r="FX127">
        <v>112</v>
      </c>
      <c r="FY127">
        <v>70</v>
      </c>
      <c r="GA127" t="s">
        <v>62</v>
      </c>
      <c r="GD127">
        <v>0</v>
      </c>
      <c r="GF127">
        <v>1154660637</v>
      </c>
      <c r="GG127">
        <v>2</v>
      </c>
      <c r="GH127">
        <v>3</v>
      </c>
      <c r="GI127">
        <v>5</v>
      </c>
      <c r="GJ127">
        <v>0</v>
      </c>
      <c r="GK127">
        <f>ROUND(R127*(R12)/100,2)</f>
        <v>0</v>
      </c>
      <c r="GL127">
        <f t="shared" si="327"/>
        <v>0</v>
      </c>
      <c r="GM127">
        <f t="shared" si="328"/>
        <v>15547.17</v>
      </c>
      <c r="GN127">
        <f t="shared" si="329"/>
        <v>15547.17</v>
      </c>
      <c r="GO127">
        <f t="shared" si="330"/>
        <v>0</v>
      </c>
      <c r="GP127">
        <f t="shared" si="331"/>
        <v>0</v>
      </c>
      <c r="GR127">
        <v>1</v>
      </c>
      <c r="GS127">
        <v>1</v>
      </c>
      <c r="GT127">
        <v>0</v>
      </c>
      <c r="GU127" t="s">
        <v>3</v>
      </c>
      <c r="GV127">
        <f t="shared" si="332"/>
        <v>0</v>
      </c>
      <c r="GW127">
        <v>1</v>
      </c>
      <c r="GX127">
        <f t="shared" si="333"/>
        <v>0</v>
      </c>
      <c r="HA127">
        <v>0</v>
      </c>
      <c r="HB127">
        <v>0</v>
      </c>
      <c r="HC127">
        <f t="shared" si="334"/>
        <v>0</v>
      </c>
      <c r="HE127" t="s">
        <v>20</v>
      </c>
      <c r="HF127" t="s">
        <v>21</v>
      </c>
      <c r="HM127" t="s">
        <v>3</v>
      </c>
      <c r="HN127" t="s">
        <v>3</v>
      </c>
      <c r="HO127" t="s">
        <v>3</v>
      </c>
      <c r="HP127" t="s">
        <v>3</v>
      </c>
      <c r="HQ127" t="s">
        <v>3</v>
      </c>
      <c r="HS127">
        <v>0</v>
      </c>
      <c r="IK127">
        <v>0</v>
      </c>
    </row>
    <row r="128" spans="1:245" x14ac:dyDescent="0.2">
      <c r="A128">
        <v>18</v>
      </c>
      <c r="B128">
        <v>1</v>
      </c>
      <c r="C128">
        <v>162</v>
      </c>
      <c r="E128" t="s">
        <v>119</v>
      </c>
      <c r="F128" t="s">
        <v>16</v>
      </c>
      <c r="G128" t="s">
        <v>64</v>
      </c>
      <c r="H128" t="s">
        <v>55</v>
      </c>
      <c r="I128">
        <f>I124*J128</f>
        <v>4</v>
      </c>
      <c r="J128">
        <v>14.285714285714285</v>
      </c>
      <c r="K128">
        <v>14.285714</v>
      </c>
      <c r="O128">
        <f t="shared" si="304"/>
        <v>4702.09</v>
      </c>
      <c r="P128">
        <f t="shared" si="305"/>
        <v>4702.09</v>
      </c>
      <c r="Q128">
        <f t="shared" si="306"/>
        <v>0</v>
      </c>
      <c r="R128">
        <f t="shared" si="307"/>
        <v>0</v>
      </c>
      <c r="S128">
        <f t="shared" si="308"/>
        <v>0</v>
      </c>
      <c r="T128">
        <f t="shared" si="309"/>
        <v>0</v>
      </c>
      <c r="U128">
        <f t="shared" si="310"/>
        <v>0</v>
      </c>
      <c r="V128">
        <f t="shared" si="311"/>
        <v>0</v>
      </c>
      <c r="W128">
        <f t="shared" si="312"/>
        <v>0</v>
      </c>
      <c r="X128">
        <f t="shared" si="313"/>
        <v>0</v>
      </c>
      <c r="Y128">
        <f t="shared" si="314"/>
        <v>0</v>
      </c>
      <c r="AA128">
        <v>64249956</v>
      </c>
      <c r="AB128">
        <f t="shared" si="315"/>
        <v>118.98</v>
      </c>
      <c r="AC128">
        <f t="shared" si="316"/>
        <v>118.98</v>
      </c>
      <c r="AD128">
        <f t="shared" si="335"/>
        <v>0</v>
      </c>
      <c r="AE128">
        <f t="shared" si="317"/>
        <v>0</v>
      </c>
      <c r="AF128">
        <f t="shared" si="318"/>
        <v>0</v>
      </c>
      <c r="AG128">
        <f t="shared" si="319"/>
        <v>0</v>
      </c>
      <c r="AH128">
        <f t="shared" si="320"/>
        <v>0</v>
      </c>
      <c r="AI128">
        <f t="shared" si="321"/>
        <v>0</v>
      </c>
      <c r="AJ128">
        <f t="shared" si="322"/>
        <v>0</v>
      </c>
      <c r="AK128">
        <v>118.98</v>
      </c>
      <c r="AL128">
        <v>118.98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1</v>
      </c>
      <c r="AW128">
        <v>1</v>
      </c>
      <c r="AZ128">
        <v>1</v>
      </c>
      <c r="BA128">
        <v>1</v>
      </c>
      <c r="BB128">
        <v>1</v>
      </c>
      <c r="BC128">
        <v>9.8800000000000008</v>
      </c>
      <c r="BD128" t="s">
        <v>3</v>
      </c>
      <c r="BE128" t="s">
        <v>3</v>
      </c>
      <c r="BF128" t="s">
        <v>3</v>
      </c>
      <c r="BG128" t="s">
        <v>3</v>
      </c>
      <c r="BH128">
        <v>3</v>
      </c>
      <c r="BI128">
        <v>0</v>
      </c>
      <c r="BJ128" t="s">
        <v>3</v>
      </c>
      <c r="BM128">
        <v>333</v>
      </c>
      <c r="BN128">
        <v>0</v>
      </c>
      <c r="BO128" t="s">
        <v>3</v>
      </c>
      <c r="BP128">
        <v>0</v>
      </c>
      <c r="BQ128">
        <v>0</v>
      </c>
      <c r="BR128">
        <v>0</v>
      </c>
      <c r="BS128">
        <v>1</v>
      </c>
      <c r="BT128">
        <v>1</v>
      </c>
      <c r="BU128">
        <v>1</v>
      </c>
      <c r="BV128">
        <v>1</v>
      </c>
      <c r="BW128">
        <v>1</v>
      </c>
      <c r="BX128">
        <v>1</v>
      </c>
      <c r="BY128" t="s">
        <v>3</v>
      </c>
      <c r="BZ128">
        <v>112</v>
      </c>
      <c r="CA128">
        <v>70</v>
      </c>
      <c r="CB128" t="s">
        <v>3</v>
      </c>
      <c r="CE128">
        <v>0</v>
      </c>
      <c r="CF128">
        <v>0</v>
      </c>
      <c r="CG128">
        <v>0</v>
      </c>
      <c r="CM128">
        <v>0</v>
      </c>
      <c r="CN128" t="s">
        <v>3</v>
      </c>
      <c r="CO128">
        <v>0</v>
      </c>
      <c r="CP128">
        <f t="shared" si="323"/>
        <v>4702.09</v>
      </c>
      <c r="CQ128">
        <f t="shared" si="336"/>
        <v>1175.5224000000001</v>
      </c>
      <c r="CR128">
        <f t="shared" si="337"/>
        <v>0</v>
      </c>
      <c r="CS128">
        <f t="shared" si="338"/>
        <v>0</v>
      </c>
      <c r="CT128">
        <f t="shared" si="339"/>
        <v>0</v>
      </c>
      <c r="CU128">
        <f t="shared" si="324"/>
        <v>0</v>
      </c>
      <c r="CV128">
        <f t="shared" si="340"/>
        <v>0</v>
      </c>
      <c r="CW128">
        <f t="shared" si="325"/>
        <v>0</v>
      </c>
      <c r="CX128">
        <f t="shared" si="326"/>
        <v>0</v>
      </c>
      <c r="CY128">
        <f>0</f>
        <v>0</v>
      </c>
      <c r="CZ128">
        <f>0</f>
        <v>0</v>
      </c>
      <c r="DC128" t="s">
        <v>3</v>
      </c>
      <c r="DD128" t="s">
        <v>3</v>
      </c>
      <c r="DE128" t="s">
        <v>3</v>
      </c>
      <c r="DF128" t="s">
        <v>3</v>
      </c>
      <c r="DG128" t="s">
        <v>3</v>
      </c>
      <c r="DH128" t="s">
        <v>3</v>
      </c>
      <c r="DI128" t="s">
        <v>3</v>
      </c>
      <c r="DJ128" t="s">
        <v>3</v>
      </c>
      <c r="DK128" t="s">
        <v>3</v>
      </c>
      <c r="DL128" t="s">
        <v>3</v>
      </c>
      <c r="DM128" t="s">
        <v>3</v>
      </c>
      <c r="DN128">
        <v>0</v>
      </c>
      <c r="DO128">
        <v>0</v>
      </c>
      <c r="DP128">
        <v>1</v>
      </c>
      <c r="DQ128">
        <v>1</v>
      </c>
      <c r="DU128">
        <v>1010</v>
      </c>
      <c r="DV128" t="s">
        <v>55</v>
      </c>
      <c r="DW128" t="s">
        <v>55</v>
      </c>
      <c r="DX128">
        <v>1</v>
      </c>
      <c r="DZ128" t="s">
        <v>3</v>
      </c>
      <c r="EA128" t="s">
        <v>3</v>
      </c>
      <c r="EB128" t="s">
        <v>3</v>
      </c>
      <c r="EC128" t="s">
        <v>3</v>
      </c>
      <c r="EE128">
        <v>0</v>
      </c>
      <c r="EF128">
        <v>0</v>
      </c>
      <c r="EG128" t="s">
        <v>3</v>
      </c>
      <c r="EH128">
        <v>0</v>
      </c>
      <c r="EI128" t="s">
        <v>3</v>
      </c>
      <c r="EJ128">
        <v>0</v>
      </c>
      <c r="EK128">
        <v>333</v>
      </c>
      <c r="EL128" t="s">
        <v>3</v>
      </c>
      <c r="EM128" t="s">
        <v>3</v>
      </c>
      <c r="EO128" t="s">
        <v>3</v>
      </c>
      <c r="EQ128">
        <v>0</v>
      </c>
      <c r="ER128">
        <v>118.98</v>
      </c>
      <c r="ES128">
        <v>118.98</v>
      </c>
      <c r="ET128">
        <v>0</v>
      </c>
      <c r="EU128">
        <v>0</v>
      </c>
      <c r="EV128">
        <v>0</v>
      </c>
      <c r="EW128">
        <v>0</v>
      </c>
      <c r="EX128">
        <v>0</v>
      </c>
      <c r="EZ128">
        <v>5</v>
      </c>
      <c r="FC128">
        <v>1</v>
      </c>
      <c r="FD128">
        <v>18</v>
      </c>
      <c r="FF128">
        <v>1383.02</v>
      </c>
      <c r="FQ128">
        <v>0</v>
      </c>
      <c r="FR128">
        <v>0</v>
      </c>
      <c r="FS128">
        <v>0</v>
      </c>
      <c r="FX128">
        <v>112</v>
      </c>
      <c r="FY128">
        <v>70</v>
      </c>
      <c r="GA128" t="s">
        <v>65</v>
      </c>
      <c r="GD128">
        <v>0</v>
      </c>
      <c r="GF128">
        <v>158177034</v>
      </c>
      <c r="GG128">
        <v>2</v>
      </c>
      <c r="GH128">
        <v>3</v>
      </c>
      <c r="GI128">
        <v>5</v>
      </c>
      <c r="GJ128">
        <v>0</v>
      </c>
      <c r="GK128">
        <f>ROUND(R128*(R12)/100,2)</f>
        <v>0</v>
      </c>
      <c r="GL128">
        <f t="shared" si="327"/>
        <v>0</v>
      </c>
      <c r="GM128">
        <f t="shared" si="328"/>
        <v>4702.09</v>
      </c>
      <c r="GN128">
        <f t="shared" si="329"/>
        <v>4702.09</v>
      </c>
      <c r="GO128">
        <f t="shared" si="330"/>
        <v>0</v>
      </c>
      <c r="GP128">
        <f t="shared" si="331"/>
        <v>0</v>
      </c>
      <c r="GR128">
        <v>1</v>
      </c>
      <c r="GS128">
        <v>1</v>
      </c>
      <c r="GT128">
        <v>0</v>
      </c>
      <c r="GU128" t="s">
        <v>3</v>
      </c>
      <c r="GV128">
        <f t="shared" si="332"/>
        <v>0</v>
      </c>
      <c r="GW128">
        <v>1</v>
      </c>
      <c r="GX128">
        <f t="shared" si="333"/>
        <v>0</v>
      </c>
      <c r="HA128">
        <v>0</v>
      </c>
      <c r="HB128">
        <v>0</v>
      </c>
      <c r="HC128">
        <f t="shared" si="334"/>
        <v>0</v>
      </c>
      <c r="HE128" t="s">
        <v>20</v>
      </c>
      <c r="HF128" t="s">
        <v>21</v>
      </c>
      <c r="HM128" t="s">
        <v>3</v>
      </c>
      <c r="HN128" t="s">
        <v>3</v>
      </c>
      <c r="HO128" t="s">
        <v>3</v>
      </c>
      <c r="HP128" t="s">
        <v>3</v>
      </c>
      <c r="HQ128" t="s">
        <v>3</v>
      </c>
      <c r="HS128">
        <v>0</v>
      </c>
      <c r="IK128">
        <v>0</v>
      </c>
    </row>
    <row r="129" spans="1:245" x14ac:dyDescent="0.2">
      <c r="A129">
        <v>18</v>
      </c>
      <c r="B129">
        <v>1</v>
      </c>
      <c r="C129">
        <v>163</v>
      </c>
      <c r="E129" t="s">
        <v>120</v>
      </c>
      <c r="F129" t="s">
        <v>16</v>
      </c>
      <c r="G129" t="s">
        <v>67</v>
      </c>
      <c r="H129" t="s">
        <v>55</v>
      </c>
      <c r="I129">
        <f>I124*J129</f>
        <v>8</v>
      </c>
      <c r="J129">
        <v>28.571428571428569</v>
      </c>
      <c r="K129">
        <v>28.571428999999998</v>
      </c>
      <c r="O129">
        <f t="shared" si="304"/>
        <v>9025.58</v>
      </c>
      <c r="P129">
        <f t="shared" si="305"/>
        <v>9025.58</v>
      </c>
      <c r="Q129">
        <f t="shared" si="306"/>
        <v>0</v>
      </c>
      <c r="R129">
        <f t="shared" si="307"/>
        <v>0</v>
      </c>
      <c r="S129">
        <f t="shared" si="308"/>
        <v>0</v>
      </c>
      <c r="T129">
        <f t="shared" si="309"/>
        <v>0</v>
      </c>
      <c r="U129">
        <f t="shared" si="310"/>
        <v>0</v>
      </c>
      <c r="V129">
        <f t="shared" si="311"/>
        <v>0</v>
      </c>
      <c r="W129">
        <f t="shared" si="312"/>
        <v>0</v>
      </c>
      <c r="X129">
        <f t="shared" si="313"/>
        <v>0</v>
      </c>
      <c r="Y129">
        <f t="shared" si="314"/>
        <v>0</v>
      </c>
      <c r="AA129">
        <v>64249956</v>
      </c>
      <c r="AB129">
        <f t="shared" si="315"/>
        <v>114.19</v>
      </c>
      <c r="AC129">
        <f t="shared" si="316"/>
        <v>114.19</v>
      </c>
      <c r="AD129">
        <f t="shared" si="335"/>
        <v>0</v>
      </c>
      <c r="AE129">
        <f t="shared" si="317"/>
        <v>0</v>
      </c>
      <c r="AF129">
        <f t="shared" si="318"/>
        <v>0</v>
      </c>
      <c r="AG129">
        <f t="shared" si="319"/>
        <v>0</v>
      </c>
      <c r="AH129">
        <f t="shared" si="320"/>
        <v>0</v>
      </c>
      <c r="AI129">
        <f t="shared" si="321"/>
        <v>0</v>
      </c>
      <c r="AJ129">
        <f t="shared" si="322"/>
        <v>0</v>
      </c>
      <c r="AK129">
        <v>114.19</v>
      </c>
      <c r="AL129">
        <v>114.19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1</v>
      </c>
      <c r="AW129">
        <v>1</v>
      </c>
      <c r="AZ129">
        <v>1</v>
      </c>
      <c r="BA129">
        <v>1</v>
      </c>
      <c r="BB129">
        <v>1</v>
      </c>
      <c r="BC129">
        <v>9.8800000000000008</v>
      </c>
      <c r="BD129" t="s">
        <v>3</v>
      </c>
      <c r="BE129" t="s">
        <v>3</v>
      </c>
      <c r="BF129" t="s">
        <v>3</v>
      </c>
      <c r="BG129" t="s">
        <v>3</v>
      </c>
      <c r="BH129">
        <v>3</v>
      </c>
      <c r="BI129">
        <v>0</v>
      </c>
      <c r="BJ129" t="s">
        <v>3</v>
      </c>
      <c r="BM129">
        <v>333</v>
      </c>
      <c r="BN129">
        <v>0</v>
      </c>
      <c r="BO129" t="s">
        <v>3</v>
      </c>
      <c r="BP129">
        <v>0</v>
      </c>
      <c r="BQ129">
        <v>0</v>
      </c>
      <c r="BR129">
        <v>0</v>
      </c>
      <c r="BS129">
        <v>1</v>
      </c>
      <c r="BT129">
        <v>1</v>
      </c>
      <c r="BU129">
        <v>1</v>
      </c>
      <c r="BV129">
        <v>1</v>
      </c>
      <c r="BW129">
        <v>1</v>
      </c>
      <c r="BX129">
        <v>1</v>
      </c>
      <c r="BY129" t="s">
        <v>3</v>
      </c>
      <c r="BZ129">
        <v>112</v>
      </c>
      <c r="CA129">
        <v>70</v>
      </c>
      <c r="CB129" t="s">
        <v>3</v>
      </c>
      <c r="CE129">
        <v>0</v>
      </c>
      <c r="CF129">
        <v>0</v>
      </c>
      <c r="CG129">
        <v>0</v>
      </c>
      <c r="CM129">
        <v>0</v>
      </c>
      <c r="CN129" t="s">
        <v>3</v>
      </c>
      <c r="CO129">
        <v>0</v>
      </c>
      <c r="CP129">
        <f t="shared" si="323"/>
        <v>9025.58</v>
      </c>
      <c r="CQ129">
        <f t="shared" si="336"/>
        <v>1128.1972000000001</v>
      </c>
      <c r="CR129">
        <f t="shared" si="337"/>
        <v>0</v>
      </c>
      <c r="CS129">
        <f t="shared" si="338"/>
        <v>0</v>
      </c>
      <c r="CT129">
        <f t="shared" si="339"/>
        <v>0</v>
      </c>
      <c r="CU129">
        <f t="shared" si="324"/>
        <v>0</v>
      </c>
      <c r="CV129">
        <f t="shared" si="340"/>
        <v>0</v>
      </c>
      <c r="CW129">
        <f t="shared" si="325"/>
        <v>0</v>
      </c>
      <c r="CX129">
        <f t="shared" si="326"/>
        <v>0</v>
      </c>
      <c r="CY129">
        <f>0</f>
        <v>0</v>
      </c>
      <c r="CZ129">
        <f>0</f>
        <v>0</v>
      </c>
      <c r="DC129" t="s">
        <v>3</v>
      </c>
      <c r="DD129" t="s">
        <v>3</v>
      </c>
      <c r="DE129" t="s">
        <v>3</v>
      </c>
      <c r="DF129" t="s">
        <v>3</v>
      </c>
      <c r="DG129" t="s">
        <v>3</v>
      </c>
      <c r="DH129" t="s">
        <v>3</v>
      </c>
      <c r="DI129" t="s">
        <v>3</v>
      </c>
      <c r="DJ129" t="s">
        <v>3</v>
      </c>
      <c r="DK129" t="s">
        <v>3</v>
      </c>
      <c r="DL129" t="s">
        <v>3</v>
      </c>
      <c r="DM129" t="s">
        <v>3</v>
      </c>
      <c r="DN129">
        <v>0</v>
      </c>
      <c r="DO129">
        <v>0</v>
      </c>
      <c r="DP129">
        <v>1</v>
      </c>
      <c r="DQ129">
        <v>1</v>
      </c>
      <c r="DU129">
        <v>1010</v>
      </c>
      <c r="DV129" t="s">
        <v>55</v>
      </c>
      <c r="DW129" t="s">
        <v>55</v>
      </c>
      <c r="DX129">
        <v>1</v>
      </c>
      <c r="DZ129" t="s">
        <v>3</v>
      </c>
      <c r="EA129" t="s">
        <v>3</v>
      </c>
      <c r="EB129" t="s">
        <v>3</v>
      </c>
      <c r="EC129" t="s">
        <v>3</v>
      </c>
      <c r="EE129">
        <v>0</v>
      </c>
      <c r="EF129">
        <v>0</v>
      </c>
      <c r="EG129" t="s">
        <v>3</v>
      </c>
      <c r="EH129">
        <v>0</v>
      </c>
      <c r="EI129" t="s">
        <v>3</v>
      </c>
      <c r="EJ129">
        <v>0</v>
      </c>
      <c r="EK129">
        <v>333</v>
      </c>
      <c r="EL129" t="s">
        <v>3</v>
      </c>
      <c r="EM129" t="s">
        <v>3</v>
      </c>
      <c r="EO129" t="s">
        <v>3</v>
      </c>
      <c r="EQ129">
        <v>0</v>
      </c>
      <c r="ER129">
        <v>114.19</v>
      </c>
      <c r="ES129">
        <v>114.19</v>
      </c>
      <c r="ET129">
        <v>0</v>
      </c>
      <c r="EU129">
        <v>0</v>
      </c>
      <c r="EV129">
        <v>0</v>
      </c>
      <c r="EW129">
        <v>0</v>
      </c>
      <c r="EX129">
        <v>0</v>
      </c>
      <c r="EZ129">
        <v>5</v>
      </c>
      <c r="FC129">
        <v>1</v>
      </c>
      <c r="FD129">
        <v>18</v>
      </c>
      <c r="FF129">
        <v>1327.31</v>
      </c>
      <c r="FQ129">
        <v>0</v>
      </c>
      <c r="FR129">
        <v>0</v>
      </c>
      <c r="FS129">
        <v>0</v>
      </c>
      <c r="FX129">
        <v>112</v>
      </c>
      <c r="FY129">
        <v>70</v>
      </c>
      <c r="GA129" t="s">
        <v>68</v>
      </c>
      <c r="GD129">
        <v>0</v>
      </c>
      <c r="GF129">
        <v>-138536489</v>
      </c>
      <c r="GG129">
        <v>2</v>
      </c>
      <c r="GH129">
        <v>3</v>
      </c>
      <c r="GI129">
        <v>5</v>
      </c>
      <c r="GJ129">
        <v>0</v>
      </c>
      <c r="GK129">
        <f>ROUND(R129*(R12)/100,2)</f>
        <v>0</v>
      </c>
      <c r="GL129">
        <f t="shared" si="327"/>
        <v>0</v>
      </c>
      <c r="GM129">
        <f t="shared" si="328"/>
        <v>9025.58</v>
      </c>
      <c r="GN129">
        <f t="shared" si="329"/>
        <v>9025.58</v>
      </c>
      <c r="GO129">
        <f t="shared" si="330"/>
        <v>0</v>
      </c>
      <c r="GP129">
        <f t="shared" si="331"/>
        <v>0</v>
      </c>
      <c r="GR129">
        <v>1</v>
      </c>
      <c r="GS129">
        <v>1</v>
      </c>
      <c r="GT129">
        <v>0</v>
      </c>
      <c r="GU129" t="s">
        <v>3</v>
      </c>
      <c r="GV129">
        <f t="shared" si="332"/>
        <v>0</v>
      </c>
      <c r="GW129">
        <v>1</v>
      </c>
      <c r="GX129">
        <f t="shared" si="333"/>
        <v>0</v>
      </c>
      <c r="HA129">
        <v>0</v>
      </c>
      <c r="HB129">
        <v>0</v>
      </c>
      <c r="HC129">
        <f t="shared" si="334"/>
        <v>0</v>
      </c>
      <c r="HE129" t="s">
        <v>20</v>
      </c>
      <c r="HF129" t="s">
        <v>21</v>
      </c>
      <c r="HM129" t="s">
        <v>3</v>
      </c>
      <c r="HN129" t="s">
        <v>3</v>
      </c>
      <c r="HO129" t="s">
        <v>3</v>
      </c>
      <c r="HP129" t="s">
        <v>3</v>
      </c>
      <c r="HQ129" t="s">
        <v>3</v>
      </c>
      <c r="HS129">
        <v>0</v>
      </c>
      <c r="IK129">
        <v>0</v>
      </c>
    </row>
    <row r="130" spans="1:245" x14ac:dyDescent="0.2">
      <c r="A130">
        <v>17</v>
      </c>
      <c r="B130">
        <v>1</v>
      </c>
      <c r="C130">
        <f>ROW(SmtRes!A175)</f>
        <v>175</v>
      </c>
      <c r="D130">
        <f>ROW(EtalonRes!A108)</f>
        <v>108</v>
      </c>
      <c r="E130" t="s">
        <v>3</v>
      </c>
      <c r="F130" t="s">
        <v>69</v>
      </c>
      <c r="G130" t="s">
        <v>70</v>
      </c>
      <c r="H130" t="s">
        <v>51</v>
      </c>
      <c r="I130">
        <f>ROUND((4+4+8+4+8)/100,9)</f>
        <v>0.28000000000000003</v>
      </c>
      <c r="J130">
        <v>0</v>
      </c>
      <c r="K130">
        <f>ROUND((4+4+8+4+8)/100,9)</f>
        <v>0.28000000000000003</v>
      </c>
      <c r="O130">
        <f t="shared" si="304"/>
        <v>407.6</v>
      </c>
      <c r="P130">
        <f t="shared" si="305"/>
        <v>142.47999999999999</v>
      </c>
      <c r="Q130">
        <f t="shared" si="306"/>
        <v>10.52</v>
      </c>
      <c r="R130">
        <f t="shared" si="307"/>
        <v>0.39</v>
      </c>
      <c r="S130">
        <f t="shared" si="308"/>
        <v>254.6</v>
      </c>
      <c r="T130">
        <f t="shared" si="309"/>
        <v>0</v>
      </c>
      <c r="U130">
        <f t="shared" si="310"/>
        <v>19.600000000000001</v>
      </c>
      <c r="V130">
        <f t="shared" si="311"/>
        <v>0</v>
      </c>
      <c r="W130">
        <f t="shared" si="312"/>
        <v>0</v>
      </c>
      <c r="X130">
        <f t="shared" si="313"/>
        <v>0</v>
      </c>
      <c r="Y130">
        <f t="shared" si="314"/>
        <v>0</v>
      </c>
      <c r="AA130">
        <v>-1</v>
      </c>
      <c r="AB130">
        <f t="shared" si="315"/>
        <v>1455.75</v>
      </c>
      <c r="AC130">
        <f t="shared" si="316"/>
        <v>508.87</v>
      </c>
      <c r="AD130">
        <f t="shared" si="335"/>
        <v>37.58</v>
      </c>
      <c r="AE130">
        <f t="shared" si="317"/>
        <v>1.39</v>
      </c>
      <c r="AF130">
        <f t="shared" si="318"/>
        <v>909.3</v>
      </c>
      <c r="AG130">
        <f t="shared" si="319"/>
        <v>0</v>
      </c>
      <c r="AH130">
        <f t="shared" si="320"/>
        <v>70</v>
      </c>
      <c r="AI130">
        <f t="shared" si="321"/>
        <v>0</v>
      </c>
      <c r="AJ130">
        <f t="shared" si="322"/>
        <v>0</v>
      </c>
      <c r="AK130">
        <v>1455.75</v>
      </c>
      <c r="AL130">
        <v>508.87</v>
      </c>
      <c r="AM130">
        <v>37.58</v>
      </c>
      <c r="AN130">
        <v>1.39</v>
      </c>
      <c r="AO130">
        <v>909.3</v>
      </c>
      <c r="AP130">
        <v>0</v>
      </c>
      <c r="AQ130">
        <v>70</v>
      </c>
      <c r="AR130">
        <v>0</v>
      </c>
      <c r="AS130">
        <v>0</v>
      </c>
      <c r="AT130">
        <v>0</v>
      </c>
      <c r="AU130">
        <v>0</v>
      </c>
      <c r="AV130">
        <v>1</v>
      </c>
      <c r="AW130">
        <v>1</v>
      </c>
      <c r="AZ130">
        <v>1</v>
      </c>
      <c r="BA130">
        <v>1</v>
      </c>
      <c r="BB130">
        <v>1</v>
      </c>
      <c r="BC130">
        <v>1</v>
      </c>
      <c r="BD130" t="s">
        <v>3</v>
      </c>
      <c r="BE130" t="s">
        <v>3</v>
      </c>
      <c r="BF130" t="s">
        <v>3</v>
      </c>
      <c r="BG130" t="s">
        <v>3</v>
      </c>
      <c r="BH130">
        <v>0</v>
      </c>
      <c r="BI130">
        <v>0</v>
      </c>
      <c r="BJ130" t="s">
        <v>71</v>
      </c>
      <c r="BM130">
        <v>333</v>
      </c>
      <c r="BN130">
        <v>0</v>
      </c>
      <c r="BO130" t="s">
        <v>3</v>
      </c>
      <c r="BP130">
        <v>0</v>
      </c>
      <c r="BQ130">
        <v>0</v>
      </c>
      <c r="BR130">
        <v>0</v>
      </c>
      <c r="BS130">
        <v>1</v>
      </c>
      <c r="BT130">
        <v>1</v>
      </c>
      <c r="BU130">
        <v>1</v>
      </c>
      <c r="BV130">
        <v>1</v>
      </c>
      <c r="BW130">
        <v>1</v>
      </c>
      <c r="BX130">
        <v>1</v>
      </c>
      <c r="BY130" t="s">
        <v>3</v>
      </c>
      <c r="BZ130">
        <v>0</v>
      </c>
      <c r="CA130">
        <v>0</v>
      </c>
      <c r="CB130" t="s">
        <v>3</v>
      </c>
      <c r="CE130">
        <v>0</v>
      </c>
      <c r="CF130">
        <v>0</v>
      </c>
      <c r="CG130">
        <v>0</v>
      </c>
      <c r="CM130">
        <v>0</v>
      </c>
      <c r="CN130" t="s">
        <v>3</v>
      </c>
      <c r="CO130">
        <v>0</v>
      </c>
      <c r="CP130">
        <f t="shared" si="323"/>
        <v>407.6</v>
      </c>
      <c r="CQ130">
        <f t="shared" si="336"/>
        <v>508.87</v>
      </c>
      <c r="CR130">
        <f t="shared" si="337"/>
        <v>37.58</v>
      </c>
      <c r="CS130">
        <f t="shared" si="338"/>
        <v>1.39</v>
      </c>
      <c r="CT130">
        <f t="shared" si="339"/>
        <v>909.3</v>
      </c>
      <c r="CU130">
        <f t="shared" si="324"/>
        <v>0</v>
      </c>
      <c r="CV130">
        <f t="shared" si="340"/>
        <v>70</v>
      </c>
      <c r="CW130">
        <f t="shared" si="325"/>
        <v>0</v>
      </c>
      <c r="CX130">
        <f t="shared" si="326"/>
        <v>0</v>
      </c>
      <c r="CY130">
        <f>0</f>
        <v>0</v>
      </c>
      <c r="CZ130">
        <f>0</f>
        <v>0</v>
      </c>
      <c r="DC130" t="s">
        <v>3</v>
      </c>
      <c r="DD130" t="s">
        <v>3</v>
      </c>
      <c r="DE130" t="s">
        <v>3</v>
      </c>
      <c r="DF130" t="s">
        <v>3</v>
      </c>
      <c r="DG130" t="s">
        <v>3</v>
      </c>
      <c r="DH130" t="s">
        <v>3</v>
      </c>
      <c r="DI130" t="s">
        <v>3</v>
      </c>
      <c r="DJ130" t="s">
        <v>3</v>
      </c>
      <c r="DK130" t="s">
        <v>3</v>
      </c>
      <c r="DL130" t="s">
        <v>3</v>
      </c>
      <c r="DM130" t="s">
        <v>3</v>
      </c>
      <c r="DN130">
        <v>0</v>
      </c>
      <c r="DO130">
        <v>0</v>
      </c>
      <c r="DP130">
        <v>1</v>
      </c>
      <c r="DQ130">
        <v>1</v>
      </c>
      <c r="DU130">
        <v>1010</v>
      </c>
      <c r="DV130" t="s">
        <v>51</v>
      </c>
      <c r="DW130" t="s">
        <v>51</v>
      </c>
      <c r="DX130">
        <v>100</v>
      </c>
      <c r="DZ130" t="s">
        <v>3</v>
      </c>
      <c r="EA130" t="s">
        <v>3</v>
      </c>
      <c r="EB130" t="s">
        <v>3</v>
      </c>
      <c r="EC130" t="s">
        <v>3</v>
      </c>
      <c r="EE130">
        <v>0</v>
      </c>
      <c r="EF130">
        <v>0</v>
      </c>
      <c r="EG130" t="s">
        <v>3</v>
      </c>
      <c r="EH130">
        <v>0</v>
      </c>
      <c r="EI130" t="s">
        <v>3</v>
      </c>
      <c r="EJ130">
        <v>0</v>
      </c>
      <c r="EK130">
        <v>333</v>
      </c>
      <c r="EL130" t="s">
        <v>3</v>
      </c>
      <c r="EM130" t="s">
        <v>3</v>
      </c>
      <c r="EO130" t="s">
        <v>3</v>
      </c>
      <c r="EQ130">
        <v>1024</v>
      </c>
      <c r="ER130">
        <v>1455.75</v>
      </c>
      <c r="ES130">
        <v>508.87</v>
      </c>
      <c r="ET130">
        <v>37.58</v>
      </c>
      <c r="EU130">
        <v>1.39</v>
      </c>
      <c r="EV130">
        <v>909.3</v>
      </c>
      <c r="EW130">
        <v>70</v>
      </c>
      <c r="EX130">
        <v>0</v>
      </c>
      <c r="EY130">
        <v>0</v>
      </c>
      <c r="FQ130">
        <v>0</v>
      </c>
      <c r="FR130">
        <v>0</v>
      </c>
      <c r="FS130">
        <v>0</v>
      </c>
      <c r="FX130">
        <v>0</v>
      </c>
      <c r="FY130">
        <v>0</v>
      </c>
      <c r="GA130" t="s">
        <v>3</v>
      </c>
      <c r="GD130">
        <v>1</v>
      </c>
      <c r="GF130">
        <v>484898071</v>
      </c>
      <c r="GG130">
        <v>2</v>
      </c>
      <c r="GH130">
        <v>1</v>
      </c>
      <c r="GI130">
        <v>-2</v>
      </c>
      <c r="GJ130">
        <v>0</v>
      </c>
      <c r="GK130">
        <v>0</v>
      </c>
      <c r="GL130">
        <f t="shared" si="327"/>
        <v>0</v>
      </c>
      <c r="GM130">
        <f>ROUND(O130+X130+Y130,2)+GX130</f>
        <v>407.6</v>
      </c>
      <c r="GN130">
        <f t="shared" si="329"/>
        <v>407.6</v>
      </c>
      <c r="GO130">
        <f t="shared" si="330"/>
        <v>0</v>
      </c>
      <c r="GP130">
        <f t="shared" si="331"/>
        <v>0</v>
      </c>
      <c r="GR130">
        <v>0</v>
      </c>
      <c r="GS130">
        <v>0</v>
      </c>
      <c r="GT130">
        <v>0</v>
      </c>
      <c r="GU130" t="s">
        <v>3</v>
      </c>
      <c r="GV130">
        <f t="shared" si="332"/>
        <v>0</v>
      </c>
      <c r="GW130">
        <v>1</v>
      </c>
      <c r="GX130">
        <f t="shared" si="333"/>
        <v>0</v>
      </c>
      <c r="HA130">
        <v>0</v>
      </c>
      <c r="HB130">
        <v>0</v>
      </c>
      <c r="HC130">
        <f t="shared" si="334"/>
        <v>0</v>
      </c>
      <c r="HE130" t="s">
        <v>3</v>
      </c>
      <c r="HF130" t="s">
        <v>3</v>
      </c>
      <c r="HM130" t="s">
        <v>3</v>
      </c>
      <c r="HN130" t="s">
        <v>3</v>
      </c>
      <c r="HO130" t="s">
        <v>3</v>
      </c>
      <c r="HP130" t="s">
        <v>3</v>
      </c>
      <c r="HQ130" t="s">
        <v>3</v>
      </c>
      <c r="HS130">
        <v>0</v>
      </c>
      <c r="IK130">
        <v>0</v>
      </c>
    </row>
    <row r="131" spans="1:245" x14ac:dyDescent="0.2">
      <c r="A131">
        <v>18</v>
      </c>
      <c r="B131">
        <v>1</v>
      </c>
      <c r="C131">
        <v>171</v>
      </c>
      <c r="E131" t="s">
        <v>3</v>
      </c>
      <c r="F131" t="s">
        <v>16</v>
      </c>
      <c r="G131" t="s">
        <v>54</v>
      </c>
      <c r="H131" t="s">
        <v>55</v>
      </c>
      <c r="I131">
        <f>I130*J131</f>
        <v>4</v>
      </c>
      <c r="J131">
        <v>14.285714285714285</v>
      </c>
      <c r="K131">
        <v>14.285714</v>
      </c>
      <c r="O131">
        <f t="shared" si="304"/>
        <v>57943.040000000001</v>
      </c>
      <c r="P131">
        <f t="shared" si="305"/>
        <v>57943.040000000001</v>
      </c>
      <c r="Q131">
        <f t="shared" si="306"/>
        <v>0</v>
      </c>
      <c r="R131">
        <f t="shared" si="307"/>
        <v>0</v>
      </c>
      <c r="S131">
        <f t="shared" si="308"/>
        <v>0</v>
      </c>
      <c r="T131">
        <f t="shared" si="309"/>
        <v>0</v>
      </c>
      <c r="U131">
        <f t="shared" si="310"/>
        <v>0</v>
      </c>
      <c r="V131">
        <f t="shared" si="311"/>
        <v>0</v>
      </c>
      <c r="W131">
        <f t="shared" si="312"/>
        <v>0</v>
      </c>
      <c r="X131">
        <f t="shared" si="313"/>
        <v>0</v>
      </c>
      <c r="Y131">
        <f t="shared" si="314"/>
        <v>0</v>
      </c>
      <c r="AA131">
        <v>-1</v>
      </c>
      <c r="AB131">
        <f t="shared" si="315"/>
        <v>1466.17</v>
      </c>
      <c r="AC131">
        <f t="shared" si="316"/>
        <v>1466.17</v>
      </c>
      <c r="AD131">
        <f t="shared" si="335"/>
        <v>0</v>
      </c>
      <c r="AE131">
        <f t="shared" si="317"/>
        <v>0</v>
      </c>
      <c r="AF131">
        <f t="shared" si="318"/>
        <v>0</v>
      </c>
      <c r="AG131">
        <f t="shared" si="319"/>
        <v>0</v>
      </c>
      <c r="AH131">
        <f t="shared" si="320"/>
        <v>0</v>
      </c>
      <c r="AI131">
        <f t="shared" si="321"/>
        <v>0</v>
      </c>
      <c r="AJ131">
        <f t="shared" si="322"/>
        <v>0</v>
      </c>
      <c r="AK131">
        <v>1466.17</v>
      </c>
      <c r="AL131">
        <v>1466.17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1</v>
      </c>
      <c r="AW131">
        <v>1</v>
      </c>
      <c r="AZ131">
        <v>1</v>
      </c>
      <c r="BA131">
        <v>1</v>
      </c>
      <c r="BB131">
        <v>1</v>
      </c>
      <c r="BC131">
        <v>9.8800000000000008</v>
      </c>
      <c r="BD131" t="s">
        <v>3</v>
      </c>
      <c r="BE131" t="s">
        <v>3</v>
      </c>
      <c r="BF131" t="s">
        <v>3</v>
      </c>
      <c r="BG131" t="s">
        <v>3</v>
      </c>
      <c r="BH131">
        <v>3</v>
      </c>
      <c r="BI131">
        <v>0</v>
      </c>
      <c r="BJ131" t="s">
        <v>3</v>
      </c>
      <c r="BM131">
        <v>333</v>
      </c>
      <c r="BN131">
        <v>0</v>
      </c>
      <c r="BO131" t="s">
        <v>3</v>
      </c>
      <c r="BP131">
        <v>0</v>
      </c>
      <c r="BQ131">
        <v>0</v>
      </c>
      <c r="BR131">
        <v>0</v>
      </c>
      <c r="BS131">
        <v>1</v>
      </c>
      <c r="BT131">
        <v>1</v>
      </c>
      <c r="BU131">
        <v>1</v>
      </c>
      <c r="BV131">
        <v>1</v>
      </c>
      <c r="BW131">
        <v>1</v>
      </c>
      <c r="BX131">
        <v>1</v>
      </c>
      <c r="BY131" t="s">
        <v>3</v>
      </c>
      <c r="BZ131">
        <v>112</v>
      </c>
      <c r="CA131">
        <v>70</v>
      </c>
      <c r="CB131" t="s">
        <v>3</v>
      </c>
      <c r="CE131">
        <v>0</v>
      </c>
      <c r="CF131">
        <v>0</v>
      </c>
      <c r="CG131">
        <v>0</v>
      </c>
      <c r="CM131">
        <v>0</v>
      </c>
      <c r="CN131" t="s">
        <v>3</v>
      </c>
      <c r="CO131">
        <v>0</v>
      </c>
      <c r="CP131">
        <f t="shared" si="323"/>
        <v>57943.040000000001</v>
      </c>
      <c r="CQ131">
        <f t="shared" si="336"/>
        <v>14485.759600000001</v>
      </c>
      <c r="CR131">
        <f t="shared" si="337"/>
        <v>0</v>
      </c>
      <c r="CS131">
        <f t="shared" si="338"/>
        <v>0</v>
      </c>
      <c r="CT131">
        <f t="shared" si="339"/>
        <v>0</v>
      </c>
      <c r="CU131">
        <f t="shared" si="324"/>
        <v>0</v>
      </c>
      <c r="CV131">
        <f t="shared" si="340"/>
        <v>0</v>
      </c>
      <c r="CW131">
        <f t="shared" si="325"/>
        <v>0</v>
      </c>
      <c r="CX131">
        <f t="shared" si="326"/>
        <v>0</v>
      </c>
      <c r="CY131">
        <f>0</f>
        <v>0</v>
      </c>
      <c r="CZ131">
        <f>0</f>
        <v>0</v>
      </c>
      <c r="DC131" t="s">
        <v>3</v>
      </c>
      <c r="DD131" t="s">
        <v>3</v>
      </c>
      <c r="DE131" t="s">
        <v>3</v>
      </c>
      <c r="DF131" t="s">
        <v>3</v>
      </c>
      <c r="DG131" t="s">
        <v>3</v>
      </c>
      <c r="DH131" t="s">
        <v>3</v>
      </c>
      <c r="DI131" t="s">
        <v>3</v>
      </c>
      <c r="DJ131" t="s">
        <v>3</v>
      </c>
      <c r="DK131" t="s">
        <v>3</v>
      </c>
      <c r="DL131" t="s">
        <v>3</v>
      </c>
      <c r="DM131" t="s">
        <v>3</v>
      </c>
      <c r="DN131">
        <v>0</v>
      </c>
      <c r="DO131">
        <v>0</v>
      </c>
      <c r="DP131">
        <v>1</v>
      </c>
      <c r="DQ131">
        <v>1</v>
      </c>
      <c r="DU131">
        <v>1010</v>
      </c>
      <c r="DV131" t="s">
        <v>55</v>
      </c>
      <c r="DW131" t="s">
        <v>55</v>
      </c>
      <c r="DX131">
        <v>1</v>
      </c>
      <c r="DZ131" t="s">
        <v>3</v>
      </c>
      <c r="EA131" t="s">
        <v>3</v>
      </c>
      <c r="EB131" t="s">
        <v>3</v>
      </c>
      <c r="EC131" t="s">
        <v>3</v>
      </c>
      <c r="EE131">
        <v>0</v>
      </c>
      <c r="EF131">
        <v>0</v>
      </c>
      <c r="EG131" t="s">
        <v>3</v>
      </c>
      <c r="EH131">
        <v>0</v>
      </c>
      <c r="EI131" t="s">
        <v>3</v>
      </c>
      <c r="EJ131">
        <v>0</v>
      </c>
      <c r="EK131">
        <v>333</v>
      </c>
      <c r="EL131" t="s">
        <v>3</v>
      </c>
      <c r="EM131" t="s">
        <v>3</v>
      </c>
      <c r="EO131" t="s">
        <v>3</v>
      </c>
      <c r="EQ131">
        <v>1024</v>
      </c>
      <c r="ER131">
        <v>1466.17</v>
      </c>
      <c r="ES131">
        <v>1466.17</v>
      </c>
      <c r="ET131">
        <v>0</v>
      </c>
      <c r="EU131">
        <v>0</v>
      </c>
      <c r="EV131">
        <v>0</v>
      </c>
      <c r="EW131">
        <v>0</v>
      </c>
      <c r="EX131">
        <v>0</v>
      </c>
      <c r="EZ131">
        <v>5</v>
      </c>
      <c r="FC131">
        <v>1</v>
      </c>
      <c r="FD131">
        <v>18</v>
      </c>
      <c r="FF131">
        <v>17042.09</v>
      </c>
      <c r="FQ131">
        <v>0</v>
      </c>
      <c r="FR131">
        <v>0</v>
      </c>
      <c r="FS131">
        <v>0</v>
      </c>
      <c r="FX131">
        <v>112</v>
      </c>
      <c r="FY131">
        <v>70</v>
      </c>
      <c r="GA131" t="s">
        <v>56</v>
      </c>
      <c r="GD131">
        <v>0</v>
      </c>
      <c r="GF131">
        <v>277238542</v>
      </c>
      <c r="GG131">
        <v>2</v>
      </c>
      <c r="GH131">
        <v>3</v>
      </c>
      <c r="GI131">
        <v>5</v>
      </c>
      <c r="GJ131">
        <v>0</v>
      </c>
      <c r="GK131">
        <f>ROUND(R131*(R12)/100,2)</f>
        <v>0</v>
      </c>
      <c r="GL131">
        <f t="shared" si="327"/>
        <v>0</v>
      </c>
      <c r="GM131">
        <f>ROUND(O131+X131+Y131+GK131,2)+GX131</f>
        <v>57943.040000000001</v>
      </c>
      <c r="GN131">
        <f t="shared" si="329"/>
        <v>57943.040000000001</v>
      </c>
      <c r="GO131">
        <f t="shared" si="330"/>
        <v>0</v>
      </c>
      <c r="GP131">
        <f t="shared" si="331"/>
        <v>0</v>
      </c>
      <c r="GR131">
        <v>1</v>
      </c>
      <c r="GS131">
        <v>1</v>
      </c>
      <c r="GT131">
        <v>0</v>
      </c>
      <c r="GU131" t="s">
        <v>3</v>
      </c>
      <c r="GV131">
        <f t="shared" si="332"/>
        <v>0</v>
      </c>
      <c r="GW131">
        <v>1</v>
      </c>
      <c r="GX131">
        <f t="shared" si="333"/>
        <v>0</v>
      </c>
      <c r="HA131">
        <v>0</v>
      </c>
      <c r="HB131">
        <v>0</v>
      </c>
      <c r="HC131">
        <f t="shared" si="334"/>
        <v>0</v>
      </c>
      <c r="HE131" t="s">
        <v>20</v>
      </c>
      <c r="HF131" t="s">
        <v>21</v>
      </c>
      <c r="HM131" t="s">
        <v>3</v>
      </c>
      <c r="HN131" t="s">
        <v>3</v>
      </c>
      <c r="HO131" t="s">
        <v>3</v>
      </c>
      <c r="HP131" t="s">
        <v>3</v>
      </c>
      <c r="HQ131" t="s">
        <v>3</v>
      </c>
      <c r="HS131">
        <v>0</v>
      </c>
      <c r="IK131">
        <v>0</v>
      </c>
    </row>
    <row r="132" spans="1:245" x14ac:dyDescent="0.2">
      <c r="A132">
        <v>18</v>
      </c>
      <c r="B132">
        <v>1</v>
      </c>
      <c r="C132">
        <v>172</v>
      </c>
      <c r="E132" t="s">
        <v>3</v>
      </c>
      <c r="F132" t="s">
        <v>16</v>
      </c>
      <c r="G132" t="s">
        <v>58</v>
      </c>
      <c r="H132" t="s">
        <v>55</v>
      </c>
      <c r="I132">
        <f>I130*J132</f>
        <v>4</v>
      </c>
      <c r="J132">
        <v>14.285714285714285</v>
      </c>
      <c r="K132">
        <v>14.285714</v>
      </c>
      <c r="O132">
        <f t="shared" si="304"/>
        <v>27026.15</v>
      </c>
      <c r="P132">
        <f t="shared" si="305"/>
        <v>27026.15</v>
      </c>
      <c r="Q132">
        <f t="shared" si="306"/>
        <v>0</v>
      </c>
      <c r="R132">
        <f t="shared" si="307"/>
        <v>0</v>
      </c>
      <c r="S132">
        <f t="shared" si="308"/>
        <v>0</v>
      </c>
      <c r="T132">
        <f t="shared" si="309"/>
        <v>0</v>
      </c>
      <c r="U132">
        <f t="shared" si="310"/>
        <v>0</v>
      </c>
      <c r="V132">
        <f t="shared" si="311"/>
        <v>0</v>
      </c>
      <c r="W132">
        <f t="shared" si="312"/>
        <v>0</v>
      </c>
      <c r="X132">
        <f t="shared" si="313"/>
        <v>0</v>
      </c>
      <c r="Y132">
        <f t="shared" si="314"/>
        <v>0</v>
      </c>
      <c r="AA132">
        <v>-1</v>
      </c>
      <c r="AB132">
        <f t="shared" si="315"/>
        <v>683.86</v>
      </c>
      <c r="AC132">
        <f t="shared" si="316"/>
        <v>683.86</v>
      </c>
      <c r="AD132">
        <f t="shared" si="335"/>
        <v>0</v>
      </c>
      <c r="AE132">
        <f t="shared" si="317"/>
        <v>0</v>
      </c>
      <c r="AF132">
        <f t="shared" si="318"/>
        <v>0</v>
      </c>
      <c r="AG132">
        <f t="shared" si="319"/>
        <v>0</v>
      </c>
      <c r="AH132">
        <f t="shared" si="320"/>
        <v>0</v>
      </c>
      <c r="AI132">
        <f t="shared" si="321"/>
        <v>0</v>
      </c>
      <c r="AJ132">
        <f t="shared" si="322"/>
        <v>0</v>
      </c>
      <c r="AK132">
        <v>683.86</v>
      </c>
      <c r="AL132">
        <v>683.86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1</v>
      </c>
      <c r="AW132">
        <v>1</v>
      </c>
      <c r="AZ132">
        <v>1</v>
      </c>
      <c r="BA132">
        <v>1</v>
      </c>
      <c r="BB132">
        <v>1</v>
      </c>
      <c r="BC132">
        <v>9.8800000000000008</v>
      </c>
      <c r="BD132" t="s">
        <v>3</v>
      </c>
      <c r="BE132" t="s">
        <v>3</v>
      </c>
      <c r="BF132" t="s">
        <v>3</v>
      </c>
      <c r="BG132" t="s">
        <v>3</v>
      </c>
      <c r="BH132">
        <v>3</v>
      </c>
      <c r="BI132">
        <v>0</v>
      </c>
      <c r="BJ132" t="s">
        <v>3</v>
      </c>
      <c r="BM132">
        <v>333</v>
      </c>
      <c r="BN132">
        <v>0</v>
      </c>
      <c r="BO132" t="s">
        <v>3</v>
      </c>
      <c r="BP132">
        <v>0</v>
      </c>
      <c r="BQ132">
        <v>0</v>
      </c>
      <c r="BR132">
        <v>0</v>
      </c>
      <c r="BS132">
        <v>1</v>
      </c>
      <c r="BT132">
        <v>1</v>
      </c>
      <c r="BU132">
        <v>1</v>
      </c>
      <c r="BV132">
        <v>1</v>
      </c>
      <c r="BW132">
        <v>1</v>
      </c>
      <c r="BX132">
        <v>1</v>
      </c>
      <c r="BY132" t="s">
        <v>3</v>
      </c>
      <c r="BZ132">
        <v>112</v>
      </c>
      <c r="CA132">
        <v>70</v>
      </c>
      <c r="CB132" t="s">
        <v>3</v>
      </c>
      <c r="CE132">
        <v>0</v>
      </c>
      <c r="CF132">
        <v>0</v>
      </c>
      <c r="CG132">
        <v>0</v>
      </c>
      <c r="CM132">
        <v>0</v>
      </c>
      <c r="CN132" t="s">
        <v>3</v>
      </c>
      <c r="CO132">
        <v>0</v>
      </c>
      <c r="CP132">
        <f t="shared" si="323"/>
        <v>27026.15</v>
      </c>
      <c r="CQ132">
        <f t="shared" si="336"/>
        <v>6756.5368000000008</v>
      </c>
      <c r="CR132">
        <f t="shared" si="337"/>
        <v>0</v>
      </c>
      <c r="CS132">
        <f t="shared" si="338"/>
        <v>0</v>
      </c>
      <c r="CT132">
        <f t="shared" si="339"/>
        <v>0</v>
      </c>
      <c r="CU132">
        <f t="shared" si="324"/>
        <v>0</v>
      </c>
      <c r="CV132">
        <f t="shared" si="340"/>
        <v>0</v>
      </c>
      <c r="CW132">
        <f t="shared" si="325"/>
        <v>0</v>
      </c>
      <c r="CX132">
        <f t="shared" si="326"/>
        <v>0</v>
      </c>
      <c r="CY132">
        <f>0</f>
        <v>0</v>
      </c>
      <c r="CZ132">
        <f>0</f>
        <v>0</v>
      </c>
      <c r="DC132" t="s">
        <v>3</v>
      </c>
      <c r="DD132" t="s">
        <v>3</v>
      </c>
      <c r="DE132" t="s">
        <v>3</v>
      </c>
      <c r="DF132" t="s">
        <v>3</v>
      </c>
      <c r="DG132" t="s">
        <v>3</v>
      </c>
      <c r="DH132" t="s">
        <v>3</v>
      </c>
      <c r="DI132" t="s">
        <v>3</v>
      </c>
      <c r="DJ132" t="s">
        <v>3</v>
      </c>
      <c r="DK132" t="s">
        <v>3</v>
      </c>
      <c r="DL132" t="s">
        <v>3</v>
      </c>
      <c r="DM132" t="s">
        <v>3</v>
      </c>
      <c r="DN132">
        <v>0</v>
      </c>
      <c r="DO132">
        <v>0</v>
      </c>
      <c r="DP132">
        <v>1</v>
      </c>
      <c r="DQ132">
        <v>1</v>
      </c>
      <c r="DU132">
        <v>1010</v>
      </c>
      <c r="DV132" t="s">
        <v>55</v>
      </c>
      <c r="DW132" t="s">
        <v>55</v>
      </c>
      <c r="DX132">
        <v>1</v>
      </c>
      <c r="DZ132" t="s">
        <v>3</v>
      </c>
      <c r="EA132" t="s">
        <v>3</v>
      </c>
      <c r="EB132" t="s">
        <v>3</v>
      </c>
      <c r="EC132" t="s">
        <v>3</v>
      </c>
      <c r="EE132">
        <v>0</v>
      </c>
      <c r="EF132">
        <v>0</v>
      </c>
      <c r="EG132" t="s">
        <v>3</v>
      </c>
      <c r="EH132">
        <v>0</v>
      </c>
      <c r="EI132" t="s">
        <v>3</v>
      </c>
      <c r="EJ132">
        <v>0</v>
      </c>
      <c r="EK132">
        <v>333</v>
      </c>
      <c r="EL132" t="s">
        <v>3</v>
      </c>
      <c r="EM132" t="s">
        <v>3</v>
      </c>
      <c r="EO132" t="s">
        <v>3</v>
      </c>
      <c r="EQ132">
        <v>1024</v>
      </c>
      <c r="ER132">
        <v>683.86</v>
      </c>
      <c r="ES132">
        <v>683.86</v>
      </c>
      <c r="ET132">
        <v>0</v>
      </c>
      <c r="EU132">
        <v>0</v>
      </c>
      <c r="EV132">
        <v>0</v>
      </c>
      <c r="EW132">
        <v>0</v>
      </c>
      <c r="EX132">
        <v>0</v>
      </c>
      <c r="EZ132">
        <v>5</v>
      </c>
      <c r="FC132">
        <v>1</v>
      </c>
      <c r="FD132">
        <v>18</v>
      </c>
      <c r="FF132">
        <v>7948.85</v>
      </c>
      <c r="FQ132">
        <v>0</v>
      </c>
      <c r="FR132">
        <v>0</v>
      </c>
      <c r="FS132">
        <v>0</v>
      </c>
      <c r="FX132">
        <v>112</v>
      </c>
      <c r="FY132">
        <v>70</v>
      </c>
      <c r="GA132" t="s">
        <v>59</v>
      </c>
      <c r="GD132">
        <v>0</v>
      </c>
      <c r="GF132">
        <v>-1269339310</v>
      </c>
      <c r="GG132">
        <v>2</v>
      </c>
      <c r="GH132">
        <v>3</v>
      </c>
      <c r="GI132">
        <v>5</v>
      </c>
      <c r="GJ132">
        <v>0</v>
      </c>
      <c r="GK132">
        <f>ROUND(R132*(R12)/100,2)</f>
        <v>0</v>
      </c>
      <c r="GL132">
        <f t="shared" si="327"/>
        <v>0</v>
      </c>
      <c r="GM132">
        <f>ROUND(O132+X132+Y132+GK132,2)+GX132</f>
        <v>27026.15</v>
      </c>
      <c r="GN132">
        <f t="shared" si="329"/>
        <v>27026.15</v>
      </c>
      <c r="GO132">
        <f t="shared" si="330"/>
        <v>0</v>
      </c>
      <c r="GP132">
        <f t="shared" si="331"/>
        <v>0</v>
      </c>
      <c r="GR132">
        <v>1</v>
      </c>
      <c r="GS132">
        <v>1</v>
      </c>
      <c r="GT132">
        <v>0</v>
      </c>
      <c r="GU132" t="s">
        <v>3</v>
      </c>
      <c r="GV132">
        <f t="shared" si="332"/>
        <v>0</v>
      </c>
      <c r="GW132">
        <v>1</v>
      </c>
      <c r="GX132">
        <f t="shared" si="333"/>
        <v>0</v>
      </c>
      <c r="HA132">
        <v>0</v>
      </c>
      <c r="HB132">
        <v>0</v>
      </c>
      <c r="HC132">
        <f t="shared" si="334"/>
        <v>0</v>
      </c>
      <c r="HE132" t="s">
        <v>20</v>
      </c>
      <c r="HF132" t="s">
        <v>21</v>
      </c>
      <c r="HM132" t="s">
        <v>3</v>
      </c>
      <c r="HN132" t="s">
        <v>3</v>
      </c>
      <c r="HO132" t="s">
        <v>3</v>
      </c>
      <c r="HP132" t="s">
        <v>3</v>
      </c>
      <c r="HQ132" t="s">
        <v>3</v>
      </c>
      <c r="HS132">
        <v>0</v>
      </c>
      <c r="IK132">
        <v>0</v>
      </c>
    </row>
    <row r="133" spans="1:245" x14ac:dyDescent="0.2">
      <c r="A133">
        <v>18</v>
      </c>
      <c r="B133">
        <v>1</v>
      </c>
      <c r="C133">
        <v>173</v>
      </c>
      <c r="E133" t="s">
        <v>3</v>
      </c>
      <c r="F133" t="s">
        <v>16</v>
      </c>
      <c r="G133" t="s">
        <v>61</v>
      </c>
      <c r="H133" t="s">
        <v>55</v>
      </c>
      <c r="I133">
        <f>I130*J133</f>
        <v>8</v>
      </c>
      <c r="J133">
        <v>28.571428571428569</v>
      </c>
      <c r="K133">
        <v>28.571428999999998</v>
      </c>
      <c r="O133">
        <f t="shared" si="304"/>
        <v>15547.17</v>
      </c>
      <c r="P133">
        <f t="shared" si="305"/>
        <v>15547.17</v>
      </c>
      <c r="Q133">
        <f t="shared" si="306"/>
        <v>0</v>
      </c>
      <c r="R133">
        <f t="shared" si="307"/>
        <v>0</v>
      </c>
      <c r="S133">
        <f t="shared" si="308"/>
        <v>0</v>
      </c>
      <c r="T133">
        <f t="shared" si="309"/>
        <v>0</v>
      </c>
      <c r="U133">
        <f t="shared" si="310"/>
        <v>0</v>
      </c>
      <c r="V133">
        <f t="shared" si="311"/>
        <v>0</v>
      </c>
      <c r="W133">
        <f t="shared" si="312"/>
        <v>0</v>
      </c>
      <c r="X133">
        <f t="shared" si="313"/>
        <v>0</v>
      </c>
      <c r="Y133">
        <f t="shared" si="314"/>
        <v>0</v>
      </c>
      <c r="AA133">
        <v>-1</v>
      </c>
      <c r="AB133">
        <f t="shared" si="315"/>
        <v>196.7</v>
      </c>
      <c r="AC133">
        <f t="shared" si="316"/>
        <v>196.7</v>
      </c>
      <c r="AD133">
        <f t="shared" si="335"/>
        <v>0</v>
      </c>
      <c r="AE133">
        <f t="shared" si="317"/>
        <v>0</v>
      </c>
      <c r="AF133">
        <f t="shared" si="318"/>
        <v>0</v>
      </c>
      <c r="AG133">
        <f t="shared" si="319"/>
        <v>0</v>
      </c>
      <c r="AH133">
        <f t="shared" si="320"/>
        <v>0</v>
      </c>
      <c r="AI133">
        <f t="shared" si="321"/>
        <v>0</v>
      </c>
      <c r="AJ133">
        <f t="shared" si="322"/>
        <v>0</v>
      </c>
      <c r="AK133">
        <v>196.70000000000002</v>
      </c>
      <c r="AL133">
        <v>196.70000000000002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1</v>
      </c>
      <c r="AW133">
        <v>1</v>
      </c>
      <c r="AZ133">
        <v>1</v>
      </c>
      <c r="BA133">
        <v>1</v>
      </c>
      <c r="BB133">
        <v>1</v>
      </c>
      <c r="BC133">
        <v>9.8800000000000008</v>
      </c>
      <c r="BD133" t="s">
        <v>3</v>
      </c>
      <c r="BE133" t="s">
        <v>3</v>
      </c>
      <c r="BF133" t="s">
        <v>3</v>
      </c>
      <c r="BG133" t="s">
        <v>3</v>
      </c>
      <c r="BH133">
        <v>3</v>
      </c>
      <c r="BI133">
        <v>0</v>
      </c>
      <c r="BJ133" t="s">
        <v>3</v>
      </c>
      <c r="BM133">
        <v>333</v>
      </c>
      <c r="BN133">
        <v>0</v>
      </c>
      <c r="BO133" t="s">
        <v>3</v>
      </c>
      <c r="BP133">
        <v>0</v>
      </c>
      <c r="BQ133">
        <v>0</v>
      </c>
      <c r="BR133">
        <v>0</v>
      </c>
      <c r="BS133">
        <v>1</v>
      </c>
      <c r="BT133">
        <v>1</v>
      </c>
      <c r="BU133">
        <v>1</v>
      </c>
      <c r="BV133">
        <v>1</v>
      </c>
      <c r="BW133">
        <v>1</v>
      </c>
      <c r="BX133">
        <v>1</v>
      </c>
      <c r="BY133" t="s">
        <v>3</v>
      </c>
      <c r="BZ133">
        <v>112</v>
      </c>
      <c r="CA133">
        <v>70</v>
      </c>
      <c r="CB133" t="s">
        <v>3</v>
      </c>
      <c r="CE133">
        <v>0</v>
      </c>
      <c r="CF133">
        <v>0</v>
      </c>
      <c r="CG133">
        <v>0</v>
      </c>
      <c r="CM133">
        <v>0</v>
      </c>
      <c r="CN133" t="s">
        <v>3</v>
      </c>
      <c r="CO133">
        <v>0</v>
      </c>
      <c r="CP133">
        <f t="shared" si="323"/>
        <v>15547.17</v>
      </c>
      <c r="CQ133">
        <f t="shared" si="336"/>
        <v>1943.396</v>
      </c>
      <c r="CR133">
        <f t="shared" si="337"/>
        <v>0</v>
      </c>
      <c r="CS133">
        <f t="shared" si="338"/>
        <v>0</v>
      </c>
      <c r="CT133">
        <f t="shared" si="339"/>
        <v>0</v>
      </c>
      <c r="CU133">
        <f t="shared" si="324"/>
        <v>0</v>
      </c>
      <c r="CV133">
        <f t="shared" si="340"/>
        <v>0</v>
      </c>
      <c r="CW133">
        <f t="shared" si="325"/>
        <v>0</v>
      </c>
      <c r="CX133">
        <f t="shared" si="326"/>
        <v>0</v>
      </c>
      <c r="CY133">
        <f>0</f>
        <v>0</v>
      </c>
      <c r="CZ133">
        <f>0</f>
        <v>0</v>
      </c>
      <c r="DC133" t="s">
        <v>3</v>
      </c>
      <c r="DD133" t="s">
        <v>3</v>
      </c>
      <c r="DE133" t="s">
        <v>3</v>
      </c>
      <c r="DF133" t="s">
        <v>3</v>
      </c>
      <c r="DG133" t="s">
        <v>3</v>
      </c>
      <c r="DH133" t="s">
        <v>3</v>
      </c>
      <c r="DI133" t="s">
        <v>3</v>
      </c>
      <c r="DJ133" t="s">
        <v>3</v>
      </c>
      <c r="DK133" t="s">
        <v>3</v>
      </c>
      <c r="DL133" t="s">
        <v>3</v>
      </c>
      <c r="DM133" t="s">
        <v>3</v>
      </c>
      <c r="DN133">
        <v>0</v>
      </c>
      <c r="DO133">
        <v>0</v>
      </c>
      <c r="DP133">
        <v>1</v>
      </c>
      <c r="DQ133">
        <v>1</v>
      </c>
      <c r="DU133">
        <v>1010</v>
      </c>
      <c r="DV133" t="s">
        <v>55</v>
      </c>
      <c r="DW133" t="s">
        <v>55</v>
      </c>
      <c r="DX133">
        <v>1</v>
      </c>
      <c r="DZ133" t="s">
        <v>3</v>
      </c>
      <c r="EA133" t="s">
        <v>3</v>
      </c>
      <c r="EB133" t="s">
        <v>3</v>
      </c>
      <c r="EC133" t="s">
        <v>3</v>
      </c>
      <c r="EE133">
        <v>0</v>
      </c>
      <c r="EF133">
        <v>0</v>
      </c>
      <c r="EG133" t="s">
        <v>3</v>
      </c>
      <c r="EH133">
        <v>0</v>
      </c>
      <c r="EI133" t="s">
        <v>3</v>
      </c>
      <c r="EJ133">
        <v>0</v>
      </c>
      <c r="EK133">
        <v>333</v>
      </c>
      <c r="EL133" t="s">
        <v>3</v>
      </c>
      <c r="EM133" t="s">
        <v>3</v>
      </c>
      <c r="EO133" t="s">
        <v>3</v>
      </c>
      <c r="EQ133">
        <v>1024</v>
      </c>
      <c r="ER133">
        <v>196.70000000000002</v>
      </c>
      <c r="ES133">
        <v>196.70000000000002</v>
      </c>
      <c r="ET133">
        <v>0</v>
      </c>
      <c r="EU133">
        <v>0</v>
      </c>
      <c r="EV133">
        <v>0</v>
      </c>
      <c r="EW133">
        <v>0</v>
      </c>
      <c r="EX133">
        <v>0</v>
      </c>
      <c r="EZ133">
        <v>5</v>
      </c>
      <c r="FC133">
        <v>1</v>
      </c>
      <c r="FD133">
        <v>18</v>
      </c>
      <c r="FF133">
        <v>2286.2800000000002</v>
      </c>
      <c r="FQ133">
        <v>0</v>
      </c>
      <c r="FR133">
        <v>0</v>
      </c>
      <c r="FS133">
        <v>0</v>
      </c>
      <c r="FX133">
        <v>112</v>
      </c>
      <c r="FY133">
        <v>70</v>
      </c>
      <c r="GA133" t="s">
        <v>62</v>
      </c>
      <c r="GD133">
        <v>0</v>
      </c>
      <c r="GF133">
        <v>1154660637</v>
      </c>
      <c r="GG133">
        <v>2</v>
      </c>
      <c r="GH133">
        <v>3</v>
      </c>
      <c r="GI133">
        <v>5</v>
      </c>
      <c r="GJ133">
        <v>0</v>
      </c>
      <c r="GK133">
        <f>ROUND(R133*(R12)/100,2)</f>
        <v>0</v>
      </c>
      <c r="GL133">
        <f t="shared" si="327"/>
        <v>0</v>
      </c>
      <c r="GM133">
        <f>ROUND(O133+X133+Y133+GK133,2)+GX133</f>
        <v>15547.17</v>
      </c>
      <c r="GN133">
        <f t="shared" si="329"/>
        <v>15547.17</v>
      </c>
      <c r="GO133">
        <f t="shared" si="330"/>
        <v>0</v>
      </c>
      <c r="GP133">
        <f t="shared" si="331"/>
        <v>0</v>
      </c>
      <c r="GR133">
        <v>1</v>
      </c>
      <c r="GS133">
        <v>1</v>
      </c>
      <c r="GT133">
        <v>0</v>
      </c>
      <c r="GU133" t="s">
        <v>3</v>
      </c>
      <c r="GV133">
        <f t="shared" si="332"/>
        <v>0</v>
      </c>
      <c r="GW133">
        <v>1</v>
      </c>
      <c r="GX133">
        <f t="shared" si="333"/>
        <v>0</v>
      </c>
      <c r="HA133">
        <v>0</v>
      </c>
      <c r="HB133">
        <v>0</v>
      </c>
      <c r="HC133">
        <f t="shared" si="334"/>
        <v>0</v>
      </c>
      <c r="HE133" t="s">
        <v>20</v>
      </c>
      <c r="HF133" t="s">
        <v>21</v>
      </c>
      <c r="HM133" t="s">
        <v>3</v>
      </c>
      <c r="HN133" t="s">
        <v>3</v>
      </c>
      <c r="HO133" t="s">
        <v>3</v>
      </c>
      <c r="HP133" t="s">
        <v>3</v>
      </c>
      <c r="HQ133" t="s">
        <v>3</v>
      </c>
      <c r="HS133">
        <v>0</v>
      </c>
      <c r="IK133">
        <v>0</v>
      </c>
    </row>
    <row r="134" spans="1:245" x14ac:dyDescent="0.2">
      <c r="A134">
        <v>18</v>
      </c>
      <c r="B134">
        <v>1</v>
      </c>
      <c r="C134">
        <v>174</v>
      </c>
      <c r="E134" t="s">
        <v>3</v>
      </c>
      <c r="F134" t="s">
        <v>16</v>
      </c>
      <c r="G134" t="s">
        <v>64</v>
      </c>
      <c r="H134" t="s">
        <v>55</v>
      </c>
      <c r="I134">
        <f>I130*J134</f>
        <v>4</v>
      </c>
      <c r="J134">
        <v>14.285714285714285</v>
      </c>
      <c r="K134">
        <v>14.285714</v>
      </c>
      <c r="O134">
        <f t="shared" si="304"/>
        <v>4702.09</v>
      </c>
      <c r="P134">
        <f t="shared" si="305"/>
        <v>4702.09</v>
      </c>
      <c r="Q134">
        <f t="shared" si="306"/>
        <v>0</v>
      </c>
      <c r="R134">
        <f t="shared" si="307"/>
        <v>0</v>
      </c>
      <c r="S134">
        <f t="shared" si="308"/>
        <v>0</v>
      </c>
      <c r="T134">
        <f t="shared" si="309"/>
        <v>0</v>
      </c>
      <c r="U134">
        <f t="shared" si="310"/>
        <v>0</v>
      </c>
      <c r="V134">
        <f t="shared" si="311"/>
        <v>0</v>
      </c>
      <c r="W134">
        <f t="shared" si="312"/>
        <v>0</v>
      </c>
      <c r="X134">
        <f t="shared" si="313"/>
        <v>0</v>
      </c>
      <c r="Y134">
        <f t="shared" si="314"/>
        <v>0</v>
      </c>
      <c r="AA134">
        <v>-1</v>
      </c>
      <c r="AB134">
        <f t="shared" si="315"/>
        <v>118.98</v>
      </c>
      <c r="AC134">
        <f t="shared" si="316"/>
        <v>118.98</v>
      </c>
      <c r="AD134">
        <f t="shared" si="335"/>
        <v>0</v>
      </c>
      <c r="AE134">
        <f t="shared" si="317"/>
        <v>0</v>
      </c>
      <c r="AF134">
        <f t="shared" si="318"/>
        <v>0</v>
      </c>
      <c r="AG134">
        <f t="shared" si="319"/>
        <v>0</v>
      </c>
      <c r="AH134">
        <f t="shared" si="320"/>
        <v>0</v>
      </c>
      <c r="AI134">
        <f t="shared" si="321"/>
        <v>0</v>
      </c>
      <c r="AJ134">
        <f t="shared" si="322"/>
        <v>0</v>
      </c>
      <c r="AK134">
        <v>118.98</v>
      </c>
      <c r="AL134">
        <v>118.98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1</v>
      </c>
      <c r="AW134">
        <v>1</v>
      </c>
      <c r="AZ134">
        <v>1</v>
      </c>
      <c r="BA134">
        <v>1</v>
      </c>
      <c r="BB134">
        <v>1</v>
      </c>
      <c r="BC134">
        <v>9.8800000000000008</v>
      </c>
      <c r="BD134" t="s">
        <v>3</v>
      </c>
      <c r="BE134" t="s">
        <v>3</v>
      </c>
      <c r="BF134" t="s">
        <v>3</v>
      </c>
      <c r="BG134" t="s">
        <v>3</v>
      </c>
      <c r="BH134">
        <v>3</v>
      </c>
      <c r="BI134">
        <v>0</v>
      </c>
      <c r="BJ134" t="s">
        <v>3</v>
      </c>
      <c r="BM134">
        <v>333</v>
      </c>
      <c r="BN134">
        <v>0</v>
      </c>
      <c r="BO134" t="s">
        <v>3</v>
      </c>
      <c r="BP134">
        <v>0</v>
      </c>
      <c r="BQ134">
        <v>0</v>
      </c>
      <c r="BR134">
        <v>0</v>
      </c>
      <c r="BS134">
        <v>1</v>
      </c>
      <c r="BT134">
        <v>1</v>
      </c>
      <c r="BU134">
        <v>1</v>
      </c>
      <c r="BV134">
        <v>1</v>
      </c>
      <c r="BW134">
        <v>1</v>
      </c>
      <c r="BX134">
        <v>1</v>
      </c>
      <c r="BY134" t="s">
        <v>3</v>
      </c>
      <c r="BZ134">
        <v>112</v>
      </c>
      <c r="CA134">
        <v>70</v>
      </c>
      <c r="CB134" t="s">
        <v>3</v>
      </c>
      <c r="CE134">
        <v>0</v>
      </c>
      <c r="CF134">
        <v>0</v>
      </c>
      <c r="CG134">
        <v>0</v>
      </c>
      <c r="CM134">
        <v>0</v>
      </c>
      <c r="CN134" t="s">
        <v>3</v>
      </c>
      <c r="CO134">
        <v>0</v>
      </c>
      <c r="CP134">
        <f t="shared" si="323"/>
        <v>4702.09</v>
      </c>
      <c r="CQ134">
        <f t="shared" si="336"/>
        <v>1175.5224000000001</v>
      </c>
      <c r="CR134">
        <f t="shared" si="337"/>
        <v>0</v>
      </c>
      <c r="CS134">
        <f t="shared" si="338"/>
        <v>0</v>
      </c>
      <c r="CT134">
        <f t="shared" si="339"/>
        <v>0</v>
      </c>
      <c r="CU134">
        <f t="shared" si="324"/>
        <v>0</v>
      </c>
      <c r="CV134">
        <f t="shared" si="340"/>
        <v>0</v>
      </c>
      <c r="CW134">
        <f t="shared" si="325"/>
        <v>0</v>
      </c>
      <c r="CX134">
        <f t="shared" si="326"/>
        <v>0</v>
      </c>
      <c r="CY134">
        <f>0</f>
        <v>0</v>
      </c>
      <c r="CZ134">
        <f>0</f>
        <v>0</v>
      </c>
      <c r="DC134" t="s">
        <v>3</v>
      </c>
      <c r="DD134" t="s">
        <v>3</v>
      </c>
      <c r="DE134" t="s">
        <v>3</v>
      </c>
      <c r="DF134" t="s">
        <v>3</v>
      </c>
      <c r="DG134" t="s">
        <v>3</v>
      </c>
      <c r="DH134" t="s">
        <v>3</v>
      </c>
      <c r="DI134" t="s">
        <v>3</v>
      </c>
      <c r="DJ134" t="s">
        <v>3</v>
      </c>
      <c r="DK134" t="s">
        <v>3</v>
      </c>
      <c r="DL134" t="s">
        <v>3</v>
      </c>
      <c r="DM134" t="s">
        <v>3</v>
      </c>
      <c r="DN134">
        <v>0</v>
      </c>
      <c r="DO134">
        <v>0</v>
      </c>
      <c r="DP134">
        <v>1</v>
      </c>
      <c r="DQ134">
        <v>1</v>
      </c>
      <c r="DU134">
        <v>1010</v>
      </c>
      <c r="DV134" t="s">
        <v>55</v>
      </c>
      <c r="DW134" t="s">
        <v>55</v>
      </c>
      <c r="DX134">
        <v>1</v>
      </c>
      <c r="DZ134" t="s">
        <v>3</v>
      </c>
      <c r="EA134" t="s">
        <v>3</v>
      </c>
      <c r="EB134" t="s">
        <v>3</v>
      </c>
      <c r="EC134" t="s">
        <v>3</v>
      </c>
      <c r="EE134">
        <v>0</v>
      </c>
      <c r="EF134">
        <v>0</v>
      </c>
      <c r="EG134" t="s">
        <v>3</v>
      </c>
      <c r="EH134">
        <v>0</v>
      </c>
      <c r="EI134" t="s">
        <v>3</v>
      </c>
      <c r="EJ134">
        <v>0</v>
      </c>
      <c r="EK134">
        <v>333</v>
      </c>
      <c r="EL134" t="s">
        <v>3</v>
      </c>
      <c r="EM134" t="s">
        <v>3</v>
      </c>
      <c r="EO134" t="s">
        <v>3</v>
      </c>
      <c r="EQ134">
        <v>1024</v>
      </c>
      <c r="ER134">
        <v>118.98</v>
      </c>
      <c r="ES134">
        <v>118.98</v>
      </c>
      <c r="ET134">
        <v>0</v>
      </c>
      <c r="EU134">
        <v>0</v>
      </c>
      <c r="EV134">
        <v>0</v>
      </c>
      <c r="EW134">
        <v>0</v>
      </c>
      <c r="EX134">
        <v>0</v>
      </c>
      <c r="EZ134">
        <v>5</v>
      </c>
      <c r="FC134">
        <v>1</v>
      </c>
      <c r="FD134">
        <v>18</v>
      </c>
      <c r="FF134">
        <v>1383.02</v>
      </c>
      <c r="FQ134">
        <v>0</v>
      </c>
      <c r="FR134">
        <v>0</v>
      </c>
      <c r="FS134">
        <v>0</v>
      </c>
      <c r="FX134">
        <v>112</v>
      </c>
      <c r="FY134">
        <v>70</v>
      </c>
      <c r="GA134" t="s">
        <v>65</v>
      </c>
      <c r="GD134">
        <v>0</v>
      </c>
      <c r="GF134">
        <v>158177034</v>
      </c>
      <c r="GG134">
        <v>2</v>
      </c>
      <c r="GH134">
        <v>3</v>
      </c>
      <c r="GI134">
        <v>5</v>
      </c>
      <c r="GJ134">
        <v>0</v>
      </c>
      <c r="GK134">
        <f>ROUND(R134*(R12)/100,2)</f>
        <v>0</v>
      </c>
      <c r="GL134">
        <f t="shared" si="327"/>
        <v>0</v>
      </c>
      <c r="GM134">
        <f>ROUND(O134+X134+Y134+GK134,2)+GX134</f>
        <v>4702.09</v>
      </c>
      <c r="GN134">
        <f t="shared" si="329"/>
        <v>4702.09</v>
      </c>
      <c r="GO134">
        <f t="shared" si="330"/>
        <v>0</v>
      </c>
      <c r="GP134">
        <f t="shared" si="331"/>
        <v>0</v>
      </c>
      <c r="GR134">
        <v>1</v>
      </c>
      <c r="GS134">
        <v>1</v>
      </c>
      <c r="GT134">
        <v>0</v>
      </c>
      <c r="GU134" t="s">
        <v>3</v>
      </c>
      <c r="GV134">
        <f t="shared" si="332"/>
        <v>0</v>
      </c>
      <c r="GW134">
        <v>1</v>
      </c>
      <c r="GX134">
        <f t="shared" si="333"/>
        <v>0</v>
      </c>
      <c r="HA134">
        <v>0</v>
      </c>
      <c r="HB134">
        <v>0</v>
      </c>
      <c r="HC134">
        <f t="shared" si="334"/>
        <v>0</v>
      </c>
      <c r="HE134" t="s">
        <v>20</v>
      </c>
      <c r="HF134" t="s">
        <v>21</v>
      </c>
      <c r="HM134" t="s">
        <v>3</v>
      </c>
      <c r="HN134" t="s">
        <v>3</v>
      </c>
      <c r="HO134" t="s">
        <v>3</v>
      </c>
      <c r="HP134" t="s">
        <v>3</v>
      </c>
      <c r="HQ134" t="s">
        <v>3</v>
      </c>
      <c r="HS134">
        <v>0</v>
      </c>
      <c r="IK134">
        <v>0</v>
      </c>
    </row>
    <row r="135" spans="1:245" x14ac:dyDescent="0.2">
      <c r="A135">
        <v>18</v>
      </c>
      <c r="B135">
        <v>1</v>
      </c>
      <c r="C135">
        <v>175</v>
      </c>
      <c r="E135" t="s">
        <v>3</v>
      </c>
      <c r="F135" t="s">
        <v>16</v>
      </c>
      <c r="G135" t="s">
        <v>67</v>
      </c>
      <c r="H135" t="s">
        <v>55</v>
      </c>
      <c r="I135">
        <f>I130*J135</f>
        <v>8</v>
      </c>
      <c r="J135">
        <v>28.571428571428569</v>
      </c>
      <c r="K135">
        <v>28.571428999999998</v>
      </c>
      <c r="O135">
        <f t="shared" si="304"/>
        <v>9025.58</v>
      </c>
      <c r="P135">
        <f t="shared" si="305"/>
        <v>9025.58</v>
      </c>
      <c r="Q135">
        <f t="shared" si="306"/>
        <v>0</v>
      </c>
      <c r="R135">
        <f t="shared" si="307"/>
        <v>0</v>
      </c>
      <c r="S135">
        <f t="shared" si="308"/>
        <v>0</v>
      </c>
      <c r="T135">
        <f t="shared" si="309"/>
        <v>0</v>
      </c>
      <c r="U135">
        <f t="shared" si="310"/>
        <v>0</v>
      </c>
      <c r="V135">
        <f t="shared" si="311"/>
        <v>0</v>
      </c>
      <c r="W135">
        <f t="shared" si="312"/>
        <v>0</v>
      </c>
      <c r="X135">
        <f t="shared" si="313"/>
        <v>0</v>
      </c>
      <c r="Y135">
        <f t="shared" si="314"/>
        <v>0</v>
      </c>
      <c r="AA135">
        <v>-1</v>
      </c>
      <c r="AB135">
        <f t="shared" si="315"/>
        <v>114.19</v>
      </c>
      <c r="AC135">
        <f t="shared" si="316"/>
        <v>114.19</v>
      </c>
      <c r="AD135">
        <f t="shared" si="335"/>
        <v>0</v>
      </c>
      <c r="AE135">
        <f t="shared" si="317"/>
        <v>0</v>
      </c>
      <c r="AF135">
        <f t="shared" si="318"/>
        <v>0</v>
      </c>
      <c r="AG135">
        <f t="shared" si="319"/>
        <v>0</v>
      </c>
      <c r="AH135">
        <f t="shared" si="320"/>
        <v>0</v>
      </c>
      <c r="AI135">
        <f t="shared" si="321"/>
        <v>0</v>
      </c>
      <c r="AJ135">
        <f t="shared" si="322"/>
        <v>0</v>
      </c>
      <c r="AK135">
        <v>114.19</v>
      </c>
      <c r="AL135">
        <v>114.19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1</v>
      </c>
      <c r="AW135">
        <v>1</v>
      </c>
      <c r="AZ135">
        <v>1</v>
      </c>
      <c r="BA135">
        <v>1</v>
      </c>
      <c r="BB135">
        <v>1</v>
      </c>
      <c r="BC135">
        <v>9.8800000000000008</v>
      </c>
      <c r="BD135" t="s">
        <v>3</v>
      </c>
      <c r="BE135" t="s">
        <v>3</v>
      </c>
      <c r="BF135" t="s">
        <v>3</v>
      </c>
      <c r="BG135" t="s">
        <v>3</v>
      </c>
      <c r="BH135">
        <v>3</v>
      </c>
      <c r="BI135">
        <v>0</v>
      </c>
      <c r="BJ135" t="s">
        <v>3</v>
      </c>
      <c r="BM135">
        <v>333</v>
      </c>
      <c r="BN135">
        <v>0</v>
      </c>
      <c r="BO135" t="s">
        <v>3</v>
      </c>
      <c r="BP135">
        <v>0</v>
      </c>
      <c r="BQ135">
        <v>0</v>
      </c>
      <c r="BR135">
        <v>0</v>
      </c>
      <c r="BS135">
        <v>1</v>
      </c>
      <c r="BT135">
        <v>1</v>
      </c>
      <c r="BU135">
        <v>1</v>
      </c>
      <c r="BV135">
        <v>1</v>
      </c>
      <c r="BW135">
        <v>1</v>
      </c>
      <c r="BX135">
        <v>1</v>
      </c>
      <c r="BY135" t="s">
        <v>3</v>
      </c>
      <c r="BZ135">
        <v>112</v>
      </c>
      <c r="CA135">
        <v>70</v>
      </c>
      <c r="CB135" t="s">
        <v>3</v>
      </c>
      <c r="CE135">
        <v>0</v>
      </c>
      <c r="CF135">
        <v>0</v>
      </c>
      <c r="CG135">
        <v>0</v>
      </c>
      <c r="CM135">
        <v>0</v>
      </c>
      <c r="CN135" t="s">
        <v>3</v>
      </c>
      <c r="CO135">
        <v>0</v>
      </c>
      <c r="CP135">
        <f t="shared" si="323"/>
        <v>9025.58</v>
      </c>
      <c r="CQ135">
        <f t="shared" si="336"/>
        <v>1128.1972000000001</v>
      </c>
      <c r="CR135">
        <f t="shared" si="337"/>
        <v>0</v>
      </c>
      <c r="CS135">
        <f t="shared" si="338"/>
        <v>0</v>
      </c>
      <c r="CT135">
        <f t="shared" si="339"/>
        <v>0</v>
      </c>
      <c r="CU135">
        <f t="shared" si="324"/>
        <v>0</v>
      </c>
      <c r="CV135">
        <f t="shared" si="340"/>
        <v>0</v>
      </c>
      <c r="CW135">
        <f t="shared" si="325"/>
        <v>0</v>
      </c>
      <c r="CX135">
        <f t="shared" si="326"/>
        <v>0</v>
      </c>
      <c r="CY135">
        <f>0</f>
        <v>0</v>
      </c>
      <c r="CZ135">
        <f>0</f>
        <v>0</v>
      </c>
      <c r="DC135" t="s">
        <v>3</v>
      </c>
      <c r="DD135" t="s">
        <v>3</v>
      </c>
      <c r="DE135" t="s">
        <v>3</v>
      </c>
      <c r="DF135" t="s">
        <v>3</v>
      </c>
      <c r="DG135" t="s">
        <v>3</v>
      </c>
      <c r="DH135" t="s">
        <v>3</v>
      </c>
      <c r="DI135" t="s">
        <v>3</v>
      </c>
      <c r="DJ135" t="s">
        <v>3</v>
      </c>
      <c r="DK135" t="s">
        <v>3</v>
      </c>
      <c r="DL135" t="s">
        <v>3</v>
      </c>
      <c r="DM135" t="s">
        <v>3</v>
      </c>
      <c r="DN135">
        <v>0</v>
      </c>
      <c r="DO135">
        <v>0</v>
      </c>
      <c r="DP135">
        <v>1</v>
      </c>
      <c r="DQ135">
        <v>1</v>
      </c>
      <c r="DU135">
        <v>1010</v>
      </c>
      <c r="DV135" t="s">
        <v>55</v>
      </c>
      <c r="DW135" t="s">
        <v>55</v>
      </c>
      <c r="DX135">
        <v>1</v>
      </c>
      <c r="DZ135" t="s">
        <v>3</v>
      </c>
      <c r="EA135" t="s">
        <v>3</v>
      </c>
      <c r="EB135" t="s">
        <v>3</v>
      </c>
      <c r="EC135" t="s">
        <v>3</v>
      </c>
      <c r="EE135">
        <v>0</v>
      </c>
      <c r="EF135">
        <v>0</v>
      </c>
      <c r="EG135" t="s">
        <v>3</v>
      </c>
      <c r="EH135">
        <v>0</v>
      </c>
      <c r="EI135" t="s">
        <v>3</v>
      </c>
      <c r="EJ135">
        <v>0</v>
      </c>
      <c r="EK135">
        <v>333</v>
      </c>
      <c r="EL135" t="s">
        <v>3</v>
      </c>
      <c r="EM135" t="s">
        <v>3</v>
      </c>
      <c r="EO135" t="s">
        <v>3</v>
      </c>
      <c r="EQ135">
        <v>1024</v>
      </c>
      <c r="ER135">
        <v>114.19</v>
      </c>
      <c r="ES135">
        <v>114.19</v>
      </c>
      <c r="ET135">
        <v>0</v>
      </c>
      <c r="EU135">
        <v>0</v>
      </c>
      <c r="EV135">
        <v>0</v>
      </c>
      <c r="EW135">
        <v>0</v>
      </c>
      <c r="EX135">
        <v>0</v>
      </c>
      <c r="EZ135">
        <v>5</v>
      </c>
      <c r="FC135">
        <v>1</v>
      </c>
      <c r="FD135">
        <v>18</v>
      </c>
      <c r="FF135">
        <v>1327.31</v>
      </c>
      <c r="FQ135">
        <v>0</v>
      </c>
      <c r="FR135">
        <v>0</v>
      </c>
      <c r="FS135">
        <v>0</v>
      </c>
      <c r="FX135">
        <v>112</v>
      </c>
      <c r="FY135">
        <v>70</v>
      </c>
      <c r="GA135" t="s">
        <v>68</v>
      </c>
      <c r="GD135">
        <v>0</v>
      </c>
      <c r="GF135">
        <v>-138536489</v>
      </c>
      <c r="GG135">
        <v>2</v>
      </c>
      <c r="GH135">
        <v>3</v>
      </c>
      <c r="GI135">
        <v>5</v>
      </c>
      <c r="GJ135">
        <v>0</v>
      </c>
      <c r="GK135">
        <f>ROUND(R135*(R12)/100,2)</f>
        <v>0</v>
      </c>
      <c r="GL135">
        <f t="shared" si="327"/>
        <v>0</v>
      </c>
      <c r="GM135">
        <f>ROUND(O135+X135+Y135+GK135,2)+GX135</f>
        <v>9025.58</v>
      </c>
      <c r="GN135">
        <f t="shared" si="329"/>
        <v>9025.58</v>
      </c>
      <c r="GO135">
        <f t="shared" si="330"/>
        <v>0</v>
      </c>
      <c r="GP135">
        <f t="shared" si="331"/>
        <v>0</v>
      </c>
      <c r="GR135">
        <v>1</v>
      </c>
      <c r="GS135">
        <v>1</v>
      </c>
      <c r="GT135">
        <v>0</v>
      </c>
      <c r="GU135" t="s">
        <v>3</v>
      </c>
      <c r="GV135">
        <f t="shared" si="332"/>
        <v>0</v>
      </c>
      <c r="GW135">
        <v>1</v>
      </c>
      <c r="GX135">
        <f t="shared" si="333"/>
        <v>0</v>
      </c>
      <c r="HA135">
        <v>0</v>
      </c>
      <c r="HB135">
        <v>0</v>
      </c>
      <c r="HC135">
        <f t="shared" si="334"/>
        <v>0</v>
      </c>
      <c r="HE135" t="s">
        <v>20</v>
      </c>
      <c r="HF135" t="s">
        <v>21</v>
      </c>
      <c r="HM135" t="s">
        <v>3</v>
      </c>
      <c r="HN135" t="s">
        <v>3</v>
      </c>
      <c r="HO135" t="s">
        <v>3</v>
      </c>
      <c r="HP135" t="s">
        <v>3</v>
      </c>
      <c r="HQ135" t="s">
        <v>3</v>
      </c>
      <c r="HS135">
        <v>0</v>
      </c>
      <c r="IK135">
        <v>0</v>
      </c>
    </row>
    <row r="136" spans="1:245" x14ac:dyDescent="0.2">
      <c r="A136">
        <v>19</v>
      </c>
      <c r="B136">
        <v>1</v>
      </c>
      <c r="F136" t="s">
        <v>3</v>
      </c>
      <c r="G136" t="s">
        <v>121</v>
      </c>
      <c r="H136" t="s">
        <v>3</v>
      </c>
      <c r="AA136">
        <v>1</v>
      </c>
      <c r="IK136">
        <v>0</v>
      </c>
    </row>
    <row r="137" spans="1:245" x14ac:dyDescent="0.2">
      <c r="A137">
        <v>17</v>
      </c>
      <c r="B137">
        <v>1</v>
      </c>
      <c r="C137">
        <f>ROW(SmtRes!A181)</f>
        <v>181</v>
      </c>
      <c r="D137">
        <f>ROW(EtalonRes!A110)</f>
        <v>110</v>
      </c>
      <c r="E137" t="s">
        <v>122</v>
      </c>
      <c r="F137" t="s">
        <v>49</v>
      </c>
      <c r="G137" t="s">
        <v>50</v>
      </c>
      <c r="H137" t="s">
        <v>51</v>
      </c>
      <c r="I137">
        <f>ROUND(15/100,9)</f>
        <v>0.15</v>
      </c>
      <c r="J137">
        <v>0</v>
      </c>
      <c r="K137">
        <f>ROUND(15/100,9)</f>
        <v>0.15</v>
      </c>
      <c r="O137">
        <f t="shared" ref="O137:O146" si="341">ROUND(CP137,2)</f>
        <v>8009.72</v>
      </c>
      <c r="P137">
        <f t="shared" ref="P137:P146" si="342">ROUND(CQ137*I137,2)</f>
        <v>0</v>
      </c>
      <c r="Q137">
        <f t="shared" ref="Q137:Q146" si="343">ROUND(CR137*I137,2)</f>
        <v>330.99</v>
      </c>
      <c r="R137">
        <f t="shared" ref="R137:R146" si="344">ROUND(CS137*I137,2)</f>
        <v>1.02</v>
      </c>
      <c r="S137">
        <f t="shared" ref="S137:S146" si="345">ROUND(CT137*I137,2)</f>
        <v>7678.73</v>
      </c>
      <c r="T137">
        <f t="shared" ref="T137:T146" si="346">ROUND(CU137*I137,2)</f>
        <v>0</v>
      </c>
      <c r="U137">
        <f t="shared" ref="U137:U146" si="347">CV137*I137</f>
        <v>12.074999999999999</v>
      </c>
      <c r="V137">
        <f t="shared" ref="V137:V146" si="348">CW137*I137</f>
        <v>0</v>
      </c>
      <c r="W137">
        <f t="shared" ref="W137:W146" si="349">ROUND(CX137*I137,2)</f>
        <v>0</v>
      </c>
      <c r="X137">
        <f t="shared" ref="X137:X146" si="350">ROUND(CY137,2)</f>
        <v>5375.11</v>
      </c>
      <c r="Y137">
        <f t="shared" ref="Y137:Y146" si="351">ROUND(CZ137,2)</f>
        <v>767.87</v>
      </c>
      <c r="AA137">
        <v>64249956</v>
      </c>
      <c r="AB137">
        <f t="shared" ref="AB137:AB146" si="352">ROUND((AC137+AD137+AF137),6)</f>
        <v>53398.16</v>
      </c>
      <c r="AC137">
        <f t="shared" ref="AC137:AC146" si="353">ROUND((ES137),6)</f>
        <v>0</v>
      </c>
      <c r="AD137">
        <f>ROUND((((ET137)-(EU137))+AE137),6)</f>
        <v>2206.6</v>
      </c>
      <c r="AE137">
        <f t="shared" ref="AE137:AE146" si="354">ROUND((EU137),6)</f>
        <v>6.8</v>
      </c>
      <c r="AF137">
        <f t="shared" ref="AF137:AF146" si="355">ROUND((EV137),6)</f>
        <v>51191.56</v>
      </c>
      <c r="AG137">
        <f t="shared" ref="AG137:AG146" si="356">ROUND((AP137),6)</f>
        <v>0</v>
      </c>
      <c r="AH137">
        <f t="shared" ref="AH137:AH146" si="357">(EW137)</f>
        <v>80.5</v>
      </c>
      <c r="AI137">
        <f t="shared" ref="AI137:AI146" si="358">(EX137)</f>
        <v>0</v>
      </c>
      <c r="AJ137">
        <f t="shared" ref="AJ137:AJ146" si="359">(AS137)</f>
        <v>0</v>
      </c>
      <c r="AK137">
        <v>53398.16</v>
      </c>
      <c r="AL137">
        <v>0</v>
      </c>
      <c r="AM137">
        <v>2206.6</v>
      </c>
      <c r="AN137">
        <v>6.8</v>
      </c>
      <c r="AO137">
        <v>51191.56</v>
      </c>
      <c r="AP137">
        <v>0</v>
      </c>
      <c r="AQ137">
        <v>80.5</v>
      </c>
      <c r="AR137">
        <v>0</v>
      </c>
      <c r="AS137">
        <v>0</v>
      </c>
      <c r="AT137">
        <v>70</v>
      </c>
      <c r="AU137">
        <v>10</v>
      </c>
      <c r="AV137">
        <v>1</v>
      </c>
      <c r="AW137">
        <v>1</v>
      </c>
      <c r="AZ137">
        <v>1</v>
      </c>
      <c r="BA137">
        <v>1</v>
      </c>
      <c r="BB137">
        <v>1</v>
      </c>
      <c r="BC137">
        <v>1</v>
      </c>
      <c r="BD137" t="s">
        <v>3</v>
      </c>
      <c r="BE137" t="s">
        <v>3</v>
      </c>
      <c r="BF137" t="s">
        <v>3</v>
      </c>
      <c r="BG137" t="s">
        <v>3</v>
      </c>
      <c r="BH137">
        <v>0</v>
      </c>
      <c r="BI137">
        <v>4</v>
      </c>
      <c r="BJ137" t="s">
        <v>52</v>
      </c>
      <c r="BM137">
        <v>0</v>
      </c>
      <c r="BN137">
        <v>0</v>
      </c>
      <c r="BO137" t="s">
        <v>3</v>
      </c>
      <c r="BP137">
        <v>0</v>
      </c>
      <c r="BQ137">
        <v>1</v>
      </c>
      <c r="BR137">
        <v>0</v>
      </c>
      <c r="BS137">
        <v>1</v>
      </c>
      <c r="BT137">
        <v>1</v>
      </c>
      <c r="BU137">
        <v>1</v>
      </c>
      <c r="BV137">
        <v>1</v>
      </c>
      <c r="BW137">
        <v>1</v>
      </c>
      <c r="BX137">
        <v>1</v>
      </c>
      <c r="BY137" t="s">
        <v>3</v>
      </c>
      <c r="BZ137">
        <v>70</v>
      </c>
      <c r="CA137">
        <v>10</v>
      </c>
      <c r="CB137" t="s">
        <v>3</v>
      </c>
      <c r="CE137">
        <v>0</v>
      </c>
      <c r="CF137">
        <v>0</v>
      </c>
      <c r="CG137">
        <v>0</v>
      </c>
      <c r="CM137">
        <v>0</v>
      </c>
      <c r="CN137" t="s">
        <v>3</v>
      </c>
      <c r="CO137">
        <v>0</v>
      </c>
      <c r="CP137">
        <f t="shared" ref="CP137:CP146" si="360">(P137+Q137+S137)</f>
        <v>8009.7199999999993</v>
      </c>
      <c r="CQ137">
        <f>(AC137*BC137*AW137)</f>
        <v>0</v>
      </c>
      <c r="CR137">
        <f>((((ET137)*BB137-(EU137)*BS137)+AE137*BS137)*AV137)</f>
        <v>2206.6</v>
      </c>
      <c r="CS137">
        <f>(AE137*BS137*AV137)</f>
        <v>6.8</v>
      </c>
      <c r="CT137">
        <f>(AF137*BA137*AV137)</f>
        <v>51191.56</v>
      </c>
      <c r="CU137">
        <f t="shared" ref="CU137:CU146" si="361">AG137</f>
        <v>0</v>
      </c>
      <c r="CV137">
        <f>(AH137*AV137)</f>
        <v>80.5</v>
      </c>
      <c r="CW137">
        <f t="shared" ref="CW137:CW146" si="362">AI137</f>
        <v>0</v>
      </c>
      <c r="CX137">
        <f t="shared" ref="CX137:CX146" si="363">AJ137</f>
        <v>0</v>
      </c>
      <c r="CY137">
        <f>((S137*BZ137)/100)</f>
        <v>5375.1109999999999</v>
      </c>
      <c r="CZ137">
        <f>((S137*CA137)/100)</f>
        <v>767.87299999999993</v>
      </c>
      <c r="DC137" t="s">
        <v>3</v>
      </c>
      <c r="DD137" t="s">
        <v>3</v>
      </c>
      <c r="DE137" t="s">
        <v>3</v>
      </c>
      <c r="DF137" t="s">
        <v>3</v>
      </c>
      <c r="DG137" t="s">
        <v>3</v>
      </c>
      <c r="DH137" t="s">
        <v>3</v>
      </c>
      <c r="DI137" t="s">
        <v>3</v>
      </c>
      <c r="DJ137" t="s">
        <v>3</v>
      </c>
      <c r="DK137" t="s">
        <v>3</v>
      </c>
      <c r="DL137" t="s">
        <v>3</v>
      </c>
      <c r="DM137" t="s">
        <v>3</v>
      </c>
      <c r="DN137">
        <v>0</v>
      </c>
      <c r="DO137">
        <v>0</v>
      </c>
      <c r="DP137">
        <v>1</v>
      </c>
      <c r="DQ137">
        <v>1</v>
      </c>
      <c r="DU137">
        <v>1010</v>
      </c>
      <c r="DV137" t="s">
        <v>51</v>
      </c>
      <c r="DW137" t="s">
        <v>51</v>
      </c>
      <c r="DX137">
        <v>100</v>
      </c>
      <c r="DZ137" t="s">
        <v>3</v>
      </c>
      <c r="EA137" t="s">
        <v>3</v>
      </c>
      <c r="EB137" t="s">
        <v>3</v>
      </c>
      <c r="EC137" t="s">
        <v>3</v>
      </c>
      <c r="EE137">
        <v>62941757</v>
      </c>
      <c r="EF137">
        <v>1</v>
      </c>
      <c r="EG137" t="s">
        <v>35</v>
      </c>
      <c r="EH137">
        <v>0</v>
      </c>
      <c r="EI137" t="s">
        <v>3</v>
      </c>
      <c r="EJ137">
        <v>4</v>
      </c>
      <c r="EK137">
        <v>0</v>
      </c>
      <c r="EL137" t="s">
        <v>36</v>
      </c>
      <c r="EM137" t="s">
        <v>37</v>
      </c>
      <c r="EO137" t="s">
        <v>3</v>
      </c>
      <c r="EQ137">
        <v>0</v>
      </c>
      <c r="ER137">
        <v>53398.16</v>
      </c>
      <c r="ES137">
        <v>0</v>
      </c>
      <c r="ET137">
        <v>2206.6</v>
      </c>
      <c r="EU137">
        <v>6.8</v>
      </c>
      <c r="EV137">
        <v>51191.56</v>
      </c>
      <c r="EW137">
        <v>80.5</v>
      </c>
      <c r="EX137">
        <v>0</v>
      </c>
      <c r="EY137">
        <v>0</v>
      </c>
      <c r="FQ137">
        <v>0</v>
      </c>
      <c r="FR137">
        <v>0</v>
      </c>
      <c r="FS137">
        <v>0</v>
      </c>
      <c r="FX137">
        <v>70</v>
      </c>
      <c r="FY137">
        <v>10</v>
      </c>
      <c r="GA137" t="s">
        <v>3</v>
      </c>
      <c r="GD137">
        <v>0</v>
      </c>
      <c r="GF137">
        <v>1158422448</v>
      </c>
      <c r="GG137">
        <v>2</v>
      </c>
      <c r="GH137">
        <v>1</v>
      </c>
      <c r="GI137">
        <v>-2</v>
      </c>
      <c r="GJ137">
        <v>0</v>
      </c>
      <c r="GK137">
        <f>ROUND(R137*(R12)/100,2)</f>
        <v>1.1000000000000001</v>
      </c>
      <c r="GL137">
        <f t="shared" ref="GL137:GL146" si="364">ROUND(IF(AND(BH137=3,BI137=3,FS137&lt;&gt;0),P137,0),2)</f>
        <v>0</v>
      </c>
      <c r="GM137">
        <f>ROUND(O137+X137+Y137+GK137,2)+GX137</f>
        <v>14153.8</v>
      </c>
      <c r="GN137">
        <f t="shared" ref="GN137:GN146" si="365">IF(OR(BI137=0,BI137=1),GM137-GX137,0)</f>
        <v>0</v>
      </c>
      <c r="GO137">
        <f t="shared" ref="GO137:GO146" si="366">IF(BI137=2,GM137-GX137,0)</f>
        <v>0</v>
      </c>
      <c r="GP137">
        <f t="shared" ref="GP137:GP146" si="367">IF(BI137=4,GM137-GX137,0)</f>
        <v>14153.8</v>
      </c>
      <c r="GR137">
        <v>0</v>
      </c>
      <c r="GS137">
        <v>3</v>
      </c>
      <c r="GT137">
        <v>0</v>
      </c>
      <c r="GU137" t="s">
        <v>3</v>
      </c>
      <c r="GV137">
        <f t="shared" ref="GV137:GV146" si="368">ROUND((GT137),6)</f>
        <v>0</v>
      </c>
      <c r="GW137">
        <v>1</v>
      </c>
      <c r="GX137">
        <f t="shared" ref="GX137:GX146" si="369">ROUND(HC137*I137,2)</f>
        <v>0</v>
      </c>
      <c r="HA137">
        <v>0</v>
      </c>
      <c r="HB137">
        <v>0</v>
      </c>
      <c r="HC137">
        <f t="shared" ref="HC137:HC146" si="370">GV137*GW137</f>
        <v>0</v>
      </c>
      <c r="HE137" t="s">
        <v>3</v>
      </c>
      <c r="HF137" t="s">
        <v>3</v>
      </c>
      <c r="HM137" t="s">
        <v>3</v>
      </c>
      <c r="HN137" t="s">
        <v>3</v>
      </c>
      <c r="HO137" t="s">
        <v>3</v>
      </c>
      <c r="HP137" t="s">
        <v>3</v>
      </c>
      <c r="HQ137" t="s">
        <v>3</v>
      </c>
      <c r="HS137">
        <v>0</v>
      </c>
      <c r="IK137">
        <v>0</v>
      </c>
    </row>
    <row r="138" spans="1:245" x14ac:dyDescent="0.2">
      <c r="A138">
        <v>18</v>
      </c>
      <c r="B138">
        <v>1</v>
      </c>
      <c r="C138">
        <v>178</v>
      </c>
      <c r="E138" t="s">
        <v>123</v>
      </c>
      <c r="F138" t="s">
        <v>16</v>
      </c>
      <c r="G138" t="s">
        <v>54</v>
      </c>
      <c r="H138" t="s">
        <v>55</v>
      </c>
      <c r="I138">
        <f>I137*J138</f>
        <v>3</v>
      </c>
      <c r="J138">
        <v>20</v>
      </c>
      <c r="K138">
        <v>20</v>
      </c>
      <c r="O138">
        <f t="shared" si="341"/>
        <v>43457.279999999999</v>
      </c>
      <c r="P138">
        <f t="shared" si="342"/>
        <v>43457.279999999999</v>
      </c>
      <c r="Q138">
        <f t="shared" si="343"/>
        <v>0</v>
      </c>
      <c r="R138">
        <f t="shared" si="344"/>
        <v>0</v>
      </c>
      <c r="S138">
        <f t="shared" si="345"/>
        <v>0</v>
      </c>
      <c r="T138">
        <f t="shared" si="346"/>
        <v>0</v>
      </c>
      <c r="U138">
        <f t="shared" si="347"/>
        <v>0</v>
      </c>
      <c r="V138">
        <f t="shared" si="348"/>
        <v>0</v>
      </c>
      <c r="W138">
        <f t="shared" si="349"/>
        <v>0</v>
      </c>
      <c r="X138">
        <f t="shared" si="350"/>
        <v>0</v>
      </c>
      <c r="Y138">
        <f t="shared" si="351"/>
        <v>0</v>
      </c>
      <c r="AA138">
        <v>64249956</v>
      </c>
      <c r="AB138">
        <f t="shared" si="352"/>
        <v>1466.17</v>
      </c>
      <c r="AC138">
        <f t="shared" si="353"/>
        <v>1466.17</v>
      </c>
      <c r="AD138">
        <f t="shared" ref="AD138:AD146" si="371">ROUND((ET138),6)</f>
        <v>0</v>
      </c>
      <c r="AE138">
        <f t="shared" si="354"/>
        <v>0</v>
      </c>
      <c r="AF138">
        <f t="shared" si="355"/>
        <v>0</v>
      </c>
      <c r="AG138">
        <f t="shared" si="356"/>
        <v>0</v>
      </c>
      <c r="AH138">
        <f t="shared" si="357"/>
        <v>0</v>
      </c>
      <c r="AI138">
        <f t="shared" si="358"/>
        <v>0</v>
      </c>
      <c r="AJ138">
        <f t="shared" si="359"/>
        <v>0</v>
      </c>
      <c r="AK138">
        <v>1466.17</v>
      </c>
      <c r="AL138">
        <v>1466.17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1</v>
      </c>
      <c r="AW138">
        <v>1</v>
      </c>
      <c r="AZ138">
        <v>1</v>
      </c>
      <c r="BA138">
        <v>1</v>
      </c>
      <c r="BB138">
        <v>1</v>
      </c>
      <c r="BC138">
        <v>9.8800000000000008</v>
      </c>
      <c r="BD138" t="s">
        <v>3</v>
      </c>
      <c r="BE138" t="s">
        <v>3</v>
      </c>
      <c r="BF138" t="s">
        <v>3</v>
      </c>
      <c r="BG138" t="s">
        <v>3</v>
      </c>
      <c r="BH138">
        <v>3</v>
      </c>
      <c r="BI138">
        <v>0</v>
      </c>
      <c r="BJ138" t="s">
        <v>3</v>
      </c>
      <c r="BM138">
        <v>333</v>
      </c>
      <c r="BN138">
        <v>0</v>
      </c>
      <c r="BO138" t="s">
        <v>3</v>
      </c>
      <c r="BP138">
        <v>0</v>
      </c>
      <c r="BQ138">
        <v>0</v>
      </c>
      <c r="BR138">
        <v>0</v>
      </c>
      <c r="BS138">
        <v>1</v>
      </c>
      <c r="BT138">
        <v>1</v>
      </c>
      <c r="BU138">
        <v>1</v>
      </c>
      <c r="BV138">
        <v>1</v>
      </c>
      <c r="BW138">
        <v>1</v>
      </c>
      <c r="BX138">
        <v>1</v>
      </c>
      <c r="BY138" t="s">
        <v>3</v>
      </c>
      <c r="BZ138">
        <v>112</v>
      </c>
      <c r="CA138">
        <v>70</v>
      </c>
      <c r="CB138" t="s">
        <v>3</v>
      </c>
      <c r="CE138">
        <v>0</v>
      </c>
      <c r="CF138">
        <v>0</v>
      </c>
      <c r="CG138">
        <v>0</v>
      </c>
      <c r="CM138">
        <v>0</v>
      </c>
      <c r="CN138" t="s">
        <v>3</v>
      </c>
      <c r="CO138">
        <v>0</v>
      </c>
      <c r="CP138">
        <f t="shared" si="360"/>
        <v>43457.279999999999</v>
      </c>
      <c r="CQ138">
        <f t="shared" ref="CQ138:CQ146" si="372">AC138*BC138</f>
        <v>14485.759600000001</v>
      </c>
      <c r="CR138">
        <f t="shared" ref="CR138:CR146" si="373">AD138*BB138</f>
        <v>0</v>
      </c>
      <c r="CS138">
        <f t="shared" ref="CS138:CS146" si="374">AE138*BS138</f>
        <v>0</v>
      </c>
      <c r="CT138">
        <f t="shared" ref="CT138:CT146" si="375">AF138*BA138</f>
        <v>0</v>
      </c>
      <c r="CU138">
        <f t="shared" si="361"/>
        <v>0</v>
      </c>
      <c r="CV138">
        <f t="shared" ref="CV138:CV146" si="376">AH138</f>
        <v>0</v>
      </c>
      <c r="CW138">
        <f t="shared" si="362"/>
        <v>0</v>
      </c>
      <c r="CX138">
        <f t="shared" si="363"/>
        <v>0</v>
      </c>
      <c r="CY138">
        <f>0</f>
        <v>0</v>
      </c>
      <c r="CZ138">
        <f>0</f>
        <v>0</v>
      </c>
      <c r="DC138" t="s">
        <v>3</v>
      </c>
      <c r="DD138" t="s">
        <v>3</v>
      </c>
      <c r="DE138" t="s">
        <v>3</v>
      </c>
      <c r="DF138" t="s">
        <v>3</v>
      </c>
      <c r="DG138" t="s">
        <v>3</v>
      </c>
      <c r="DH138" t="s">
        <v>3</v>
      </c>
      <c r="DI138" t="s">
        <v>3</v>
      </c>
      <c r="DJ138" t="s">
        <v>3</v>
      </c>
      <c r="DK138" t="s">
        <v>3</v>
      </c>
      <c r="DL138" t="s">
        <v>3</v>
      </c>
      <c r="DM138" t="s">
        <v>3</v>
      </c>
      <c r="DN138">
        <v>0</v>
      </c>
      <c r="DO138">
        <v>0</v>
      </c>
      <c r="DP138">
        <v>1</v>
      </c>
      <c r="DQ138">
        <v>1</v>
      </c>
      <c r="DU138">
        <v>1010</v>
      </c>
      <c r="DV138" t="s">
        <v>55</v>
      </c>
      <c r="DW138" t="s">
        <v>55</v>
      </c>
      <c r="DX138">
        <v>1</v>
      </c>
      <c r="DZ138" t="s">
        <v>3</v>
      </c>
      <c r="EA138" t="s">
        <v>3</v>
      </c>
      <c r="EB138" t="s">
        <v>3</v>
      </c>
      <c r="EC138" t="s">
        <v>3</v>
      </c>
      <c r="EE138">
        <v>0</v>
      </c>
      <c r="EF138">
        <v>0</v>
      </c>
      <c r="EG138" t="s">
        <v>3</v>
      </c>
      <c r="EH138">
        <v>0</v>
      </c>
      <c r="EI138" t="s">
        <v>3</v>
      </c>
      <c r="EJ138">
        <v>0</v>
      </c>
      <c r="EK138">
        <v>333</v>
      </c>
      <c r="EL138" t="s">
        <v>3</v>
      </c>
      <c r="EM138" t="s">
        <v>3</v>
      </c>
      <c r="EO138" t="s">
        <v>3</v>
      </c>
      <c r="EQ138">
        <v>0</v>
      </c>
      <c r="ER138">
        <v>1466.17</v>
      </c>
      <c r="ES138">
        <v>1466.17</v>
      </c>
      <c r="ET138">
        <v>0</v>
      </c>
      <c r="EU138">
        <v>0</v>
      </c>
      <c r="EV138">
        <v>0</v>
      </c>
      <c r="EW138">
        <v>0</v>
      </c>
      <c r="EX138">
        <v>0</v>
      </c>
      <c r="EZ138">
        <v>5</v>
      </c>
      <c r="FC138">
        <v>1</v>
      </c>
      <c r="FD138">
        <v>18</v>
      </c>
      <c r="FF138">
        <v>17042.09</v>
      </c>
      <c r="FQ138">
        <v>0</v>
      </c>
      <c r="FR138">
        <v>0</v>
      </c>
      <c r="FS138">
        <v>0</v>
      </c>
      <c r="FX138">
        <v>112</v>
      </c>
      <c r="FY138">
        <v>70</v>
      </c>
      <c r="GA138" t="s">
        <v>56</v>
      </c>
      <c r="GD138">
        <v>0</v>
      </c>
      <c r="GF138">
        <v>277238542</v>
      </c>
      <c r="GG138">
        <v>2</v>
      </c>
      <c r="GH138">
        <v>3</v>
      </c>
      <c r="GI138">
        <v>5</v>
      </c>
      <c r="GJ138">
        <v>0</v>
      </c>
      <c r="GK138">
        <f>ROUND(R138*(R12)/100,2)</f>
        <v>0</v>
      </c>
      <c r="GL138">
        <f t="shared" si="364"/>
        <v>0</v>
      </c>
      <c r="GM138">
        <f>ROUND(O138+X138+Y138+GK138,2)+GX138</f>
        <v>43457.279999999999</v>
      </c>
      <c r="GN138">
        <f t="shared" si="365"/>
        <v>43457.279999999999</v>
      </c>
      <c r="GO138">
        <f t="shared" si="366"/>
        <v>0</v>
      </c>
      <c r="GP138">
        <f t="shared" si="367"/>
        <v>0</v>
      </c>
      <c r="GR138">
        <v>1</v>
      </c>
      <c r="GS138">
        <v>1</v>
      </c>
      <c r="GT138">
        <v>0</v>
      </c>
      <c r="GU138" t="s">
        <v>3</v>
      </c>
      <c r="GV138">
        <f t="shared" si="368"/>
        <v>0</v>
      </c>
      <c r="GW138">
        <v>1</v>
      </c>
      <c r="GX138">
        <f t="shared" si="369"/>
        <v>0</v>
      </c>
      <c r="HA138">
        <v>0</v>
      </c>
      <c r="HB138">
        <v>0</v>
      </c>
      <c r="HC138">
        <f t="shared" si="370"/>
        <v>0</v>
      </c>
      <c r="HE138" t="s">
        <v>20</v>
      </c>
      <c r="HF138" t="s">
        <v>21</v>
      </c>
      <c r="HM138" t="s">
        <v>3</v>
      </c>
      <c r="HN138" t="s">
        <v>3</v>
      </c>
      <c r="HO138" t="s">
        <v>3</v>
      </c>
      <c r="HP138" t="s">
        <v>3</v>
      </c>
      <c r="HQ138" t="s">
        <v>3</v>
      </c>
      <c r="HS138">
        <v>0</v>
      </c>
      <c r="IK138">
        <v>0</v>
      </c>
    </row>
    <row r="139" spans="1:245" x14ac:dyDescent="0.2">
      <c r="A139">
        <v>18</v>
      </c>
      <c r="B139">
        <v>1</v>
      </c>
      <c r="C139">
        <v>179</v>
      </c>
      <c r="E139" t="s">
        <v>124</v>
      </c>
      <c r="F139" t="s">
        <v>16</v>
      </c>
      <c r="G139" t="s">
        <v>58</v>
      </c>
      <c r="H139" t="s">
        <v>55</v>
      </c>
      <c r="I139">
        <f>I137*J139</f>
        <v>3</v>
      </c>
      <c r="J139">
        <v>20</v>
      </c>
      <c r="K139">
        <v>20</v>
      </c>
      <c r="O139">
        <f t="shared" si="341"/>
        <v>20269.61</v>
      </c>
      <c r="P139">
        <f t="shared" si="342"/>
        <v>20269.61</v>
      </c>
      <c r="Q139">
        <f t="shared" si="343"/>
        <v>0</v>
      </c>
      <c r="R139">
        <f t="shared" si="344"/>
        <v>0</v>
      </c>
      <c r="S139">
        <f t="shared" si="345"/>
        <v>0</v>
      </c>
      <c r="T139">
        <f t="shared" si="346"/>
        <v>0</v>
      </c>
      <c r="U139">
        <f t="shared" si="347"/>
        <v>0</v>
      </c>
      <c r="V139">
        <f t="shared" si="348"/>
        <v>0</v>
      </c>
      <c r="W139">
        <f t="shared" si="349"/>
        <v>0</v>
      </c>
      <c r="X139">
        <f t="shared" si="350"/>
        <v>0</v>
      </c>
      <c r="Y139">
        <f t="shared" si="351"/>
        <v>0</v>
      </c>
      <c r="AA139">
        <v>64249956</v>
      </c>
      <c r="AB139">
        <f t="shared" si="352"/>
        <v>683.86</v>
      </c>
      <c r="AC139">
        <f t="shared" si="353"/>
        <v>683.86</v>
      </c>
      <c r="AD139">
        <f t="shared" si="371"/>
        <v>0</v>
      </c>
      <c r="AE139">
        <f t="shared" si="354"/>
        <v>0</v>
      </c>
      <c r="AF139">
        <f t="shared" si="355"/>
        <v>0</v>
      </c>
      <c r="AG139">
        <f t="shared" si="356"/>
        <v>0</v>
      </c>
      <c r="AH139">
        <f t="shared" si="357"/>
        <v>0</v>
      </c>
      <c r="AI139">
        <f t="shared" si="358"/>
        <v>0</v>
      </c>
      <c r="AJ139">
        <f t="shared" si="359"/>
        <v>0</v>
      </c>
      <c r="AK139">
        <v>683.86</v>
      </c>
      <c r="AL139">
        <v>683.86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1</v>
      </c>
      <c r="AW139">
        <v>1</v>
      </c>
      <c r="AZ139">
        <v>1</v>
      </c>
      <c r="BA139">
        <v>1</v>
      </c>
      <c r="BB139">
        <v>1</v>
      </c>
      <c r="BC139">
        <v>9.8800000000000008</v>
      </c>
      <c r="BD139" t="s">
        <v>3</v>
      </c>
      <c r="BE139" t="s">
        <v>3</v>
      </c>
      <c r="BF139" t="s">
        <v>3</v>
      </c>
      <c r="BG139" t="s">
        <v>3</v>
      </c>
      <c r="BH139">
        <v>3</v>
      </c>
      <c r="BI139">
        <v>0</v>
      </c>
      <c r="BJ139" t="s">
        <v>3</v>
      </c>
      <c r="BM139">
        <v>333</v>
      </c>
      <c r="BN139">
        <v>0</v>
      </c>
      <c r="BO139" t="s">
        <v>3</v>
      </c>
      <c r="BP139">
        <v>0</v>
      </c>
      <c r="BQ139">
        <v>0</v>
      </c>
      <c r="BR139">
        <v>0</v>
      </c>
      <c r="BS139">
        <v>1</v>
      </c>
      <c r="BT139">
        <v>1</v>
      </c>
      <c r="BU139">
        <v>1</v>
      </c>
      <c r="BV139">
        <v>1</v>
      </c>
      <c r="BW139">
        <v>1</v>
      </c>
      <c r="BX139">
        <v>1</v>
      </c>
      <c r="BY139" t="s">
        <v>3</v>
      </c>
      <c r="BZ139">
        <v>112</v>
      </c>
      <c r="CA139">
        <v>70</v>
      </c>
      <c r="CB139" t="s">
        <v>3</v>
      </c>
      <c r="CE139">
        <v>0</v>
      </c>
      <c r="CF139">
        <v>0</v>
      </c>
      <c r="CG139">
        <v>0</v>
      </c>
      <c r="CM139">
        <v>0</v>
      </c>
      <c r="CN139" t="s">
        <v>3</v>
      </c>
      <c r="CO139">
        <v>0</v>
      </c>
      <c r="CP139">
        <f t="shared" si="360"/>
        <v>20269.61</v>
      </c>
      <c r="CQ139">
        <f t="shared" si="372"/>
        <v>6756.5368000000008</v>
      </c>
      <c r="CR139">
        <f t="shared" si="373"/>
        <v>0</v>
      </c>
      <c r="CS139">
        <f t="shared" si="374"/>
        <v>0</v>
      </c>
      <c r="CT139">
        <f t="shared" si="375"/>
        <v>0</v>
      </c>
      <c r="CU139">
        <f t="shared" si="361"/>
        <v>0</v>
      </c>
      <c r="CV139">
        <f t="shared" si="376"/>
        <v>0</v>
      </c>
      <c r="CW139">
        <f t="shared" si="362"/>
        <v>0</v>
      </c>
      <c r="CX139">
        <f t="shared" si="363"/>
        <v>0</v>
      </c>
      <c r="CY139">
        <f>0</f>
        <v>0</v>
      </c>
      <c r="CZ139">
        <f>0</f>
        <v>0</v>
      </c>
      <c r="DC139" t="s">
        <v>3</v>
      </c>
      <c r="DD139" t="s">
        <v>3</v>
      </c>
      <c r="DE139" t="s">
        <v>3</v>
      </c>
      <c r="DF139" t="s">
        <v>3</v>
      </c>
      <c r="DG139" t="s">
        <v>3</v>
      </c>
      <c r="DH139" t="s">
        <v>3</v>
      </c>
      <c r="DI139" t="s">
        <v>3</v>
      </c>
      <c r="DJ139" t="s">
        <v>3</v>
      </c>
      <c r="DK139" t="s">
        <v>3</v>
      </c>
      <c r="DL139" t="s">
        <v>3</v>
      </c>
      <c r="DM139" t="s">
        <v>3</v>
      </c>
      <c r="DN139">
        <v>0</v>
      </c>
      <c r="DO139">
        <v>0</v>
      </c>
      <c r="DP139">
        <v>1</v>
      </c>
      <c r="DQ139">
        <v>1</v>
      </c>
      <c r="DU139">
        <v>1010</v>
      </c>
      <c r="DV139" t="s">
        <v>55</v>
      </c>
      <c r="DW139" t="s">
        <v>55</v>
      </c>
      <c r="DX139">
        <v>1</v>
      </c>
      <c r="DZ139" t="s">
        <v>3</v>
      </c>
      <c r="EA139" t="s">
        <v>3</v>
      </c>
      <c r="EB139" t="s">
        <v>3</v>
      </c>
      <c r="EC139" t="s">
        <v>3</v>
      </c>
      <c r="EE139">
        <v>0</v>
      </c>
      <c r="EF139">
        <v>0</v>
      </c>
      <c r="EG139" t="s">
        <v>3</v>
      </c>
      <c r="EH139">
        <v>0</v>
      </c>
      <c r="EI139" t="s">
        <v>3</v>
      </c>
      <c r="EJ139">
        <v>0</v>
      </c>
      <c r="EK139">
        <v>333</v>
      </c>
      <c r="EL139" t="s">
        <v>3</v>
      </c>
      <c r="EM139" t="s">
        <v>3</v>
      </c>
      <c r="EO139" t="s">
        <v>3</v>
      </c>
      <c r="EQ139">
        <v>0</v>
      </c>
      <c r="ER139">
        <v>683.86</v>
      </c>
      <c r="ES139">
        <v>683.86</v>
      </c>
      <c r="ET139">
        <v>0</v>
      </c>
      <c r="EU139">
        <v>0</v>
      </c>
      <c r="EV139">
        <v>0</v>
      </c>
      <c r="EW139">
        <v>0</v>
      </c>
      <c r="EX139">
        <v>0</v>
      </c>
      <c r="EZ139">
        <v>5</v>
      </c>
      <c r="FC139">
        <v>1</v>
      </c>
      <c r="FD139">
        <v>18</v>
      </c>
      <c r="FF139">
        <v>7948.85</v>
      </c>
      <c r="FQ139">
        <v>0</v>
      </c>
      <c r="FR139">
        <v>0</v>
      </c>
      <c r="FS139">
        <v>0</v>
      </c>
      <c r="FX139">
        <v>112</v>
      </c>
      <c r="FY139">
        <v>70</v>
      </c>
      <c r="GA139" t="s">
        <v>59</v>
      </c>
      <c r="GD139">
        <v>0</v>
      </c>
      <c r="GF139">
        <v>-1269339310</v>
      </c>
      <c r="GG139">
        <v>2</v>
      </c>
      <c r="GH139">
        <v>3</v>
      </c>
      <c r="GI139">
        <v>5</v>
      </c>
      <c r="GJ139">
        <v>0</v>
      </c>
      <c r="GK139">
        <f>ROUND(R139*(R12)/100,2)</f>
        <v>0</v>
      </c>
      <c r="GL139">
        <f t="shared" si="364"/>
        <v>0</v>
      </c>
      <c r="GM139">
        <f>ROUND(O139+X139+Y139+GK139,2)+GX139</f>
        <v>20269.61</v>
      </c>
      <c r="GN139">
        <f t="shared" si="365"/>
        <v>20269.61</v>
      </c>
      <c r="GO139">
        <f t="shared" si="366"/>
        <v>0</v>
      </c>
      <c r="GP139">
        <f t="shared" si="367"/>
        <v>0</v>
      </c>
      <c r="GR139">
        <v>1</v>
      </c>
      <c r="GS139">
        <v>1</v>
      </c>
      <c r="GT139">
        <v>0</v>
      </c>
      <c r="GU139" t="s">
        <v>3</v>
      </c>
      <c r="GV139">
        <f t="shared" si="368"/>
        <v>0</v>
      </c>
      <c r="GW139">
        <v>1</v>
      </c>
      <c r="GX139">
        <f t="shared" si="369"/>
        <v>0</v>
      </c>
      <c r="HA139">
        <v>0</v>
      </c>
      <c r="HB139">
        <v>0</v>
      </c>
      <c r="HC139">
        <f t="shared" si="370"/>
        <v>0</v>
      </c>
      <c r="HE139" t="s">
        <v>20</v>
      </c>
      <c r="HF139" t="s">
        <v>21</v>
      </c>
      <c r="HM139" t="s">
        <v>3</v>
      </c>
      <c r="HN139" t="s">
        <v>3</v>
      </c>
      <c r="HO139" t="s">
        <v>3</v>
      </c>
      <c r="HP139" t="s">
        <v>3</v>
      </c>
      <c r="HQ139" t="s">
        <v>3</v>
      </c>
      <c r="HS139">
        <v>0</v>
      </c>
      <c r="IK139">
        <v>0</v>
      </c>
    </row>
    <row r="140" spans="1:245" x14ac:dyDescent="0.2">
      <c r="A140">
        <v>18</v>
      </c>
      <c r="B140">
        <v>1</v>
      </c>
      <c r="C140">
        <v>180</v>
      </c>
      <c r="E140" t="s">
        <v>125</v>
      </c>
      <c r="F140" t="s">
        <v>16</v>
      </c>
      <c r="G140" t="s">
        <v>61</v>
      </c>
      <c r="H140" t="s">
        <v>55</v>
      </c>
      <c r="I140">
        <f>I137*J140</f>
        <v>6</v>
      </c>
      <c r="J140">
        <v>40</v>
      </c>
      <c r="K140">
        <v>40</v>
      </c>
      <c r="O140">
        <f t="shared" si="341"/>
        <v>11660.38</v>
      </c>
      <c r="P140">
        <f t="shared" si="342"/>
        <v>11660.38</v>
      </c>
      <c r="Q140">
        <f t="shared" si="343"/>
        <v>0</v>
      </c>
      <c r="R140">
        <f t="shared" si="344"/>
        <v>0</v>
      </c>
      <c r="S140">
        <f t="shared" si="345"/>
        <v>0</v>
      </c>
      <c r="T140">
        <f t="shared" si="346"/>
        <v>0</v>
      </c>
      <c r="U140">
        <f t="shared" si="347"/>
        <v>0</v>
      </c>
      <c r="V140">
        <f t="shared" si="348"/>
        <v>0</v>
      </c>
      <c r="W140">
        <f t="shared" si="349"/>
        <v>0</v>
      </c>
      <c r="X140">
        <f t="shared" si="350"/>
        <v>0</v>
      </c>
      <c r="Y140">
        <f t="shared" si="351"/>
        <v>0</v>
      </c>
      <c r="AA140">
        <v>64249956</v>
      </c>
      <c r="AB140">
        <f t="shared" si="352"/>
        <v>196.7</v>
      </c>
      <c r="AC140">
        <f t="shared" si="353"/>
        <v>196.7</v>
      </c>
      <c r="AD140">
        <f t="shared" si="371"/>
        <v>0</v>
      </c>
      <c r="AE140">
        <f t="shared" si="354"/>
        <v>0</v>
      </c>
      <c r="AF140">
        <f t="shared" si="355"/>
        <v>0</v>
      </c>
      <c r="AG140">
        <f t="shared" si="356"/>
        <v>0</v>
      </c>
      <c r="AH140">
        <f t="shared" si="357"/>
        <v>0</v>
      </c>
      <c r="AI140">
        <f t="shared" si="358"/>
        <v>0</v>
      </c>
      <c r="AJ140">
        <f t="shared" si="359"/>
        <v>0</v>
      </c>
      <c r="AK140">
        <v>196.70000000000002</v>
      </c>
      <c r="AL140">
        <v>196.70000000000002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1</v>
      </c>
      <c r="AW140">
        <v>1</v>
      </c>
      <c r="AZ140">
        <v>1</v>
      </c>
      <c r="BA140">
        <v>1</v>
      </c>
      <c r="BB140">
        <v>1</v>
      </c>
      <c r="BC140">
        <v>9.8800000000000008</v>
      </c>
      <c r="BD140" t="s">
        <v>3</v>
      </c>
      <c r="BE140" t="s">
        <v>3</v>
      </c>
      <c r="BF140" t="s">
        <v>3</v>
      </c>
      <c r="BG140" t="s">
        <v>3</v>
      </c>
      <c r="BH140">
        <v>3</v>
      </c>
      <c r="BI140">
        <v>0</v>
      </c>
      <c r="BJ140" t="s">
        <v>3</v>
      </c>
      <c r="BM140">
        <v>333</v>
      </c>
      <c r="BN140">
        <v>0</v>
      </c>
      <c r="BO140" t="s">
        <v>3</v>
      </c>
      <c r="BP140">
        <v>0</v>
      </c>
      <c r="BQ140">
        <v>0</v>
      </c>
      <c r="BR140">
        <v>0</v>
      </c>
      <c r="BS140">
        <v>1</v>
      </c>
      <c r="BT140">
        <v>1</v>
      </c>
      <c r="BU140">
        <v>1</v>
      </c>
      <c r="BV140">
        <v>1</v>
      </c>
      <c r="BW140">
        <v>1</v>
      </c>
      <c r="BX140">
        <v>1</v>
      </c>
      <c r="BY140" t="s">
        <v>3</v>
      </c>
      <c r="BZ140">
        <v>112</v>
      </c>
      <c r="CA140">
        <v>70</v>
      </c>
      <c r="CB140" t="s">
        <v>3</v>
      </c>
      <c r="CE140">
        <v>0</v>
      </c>
      <c r="CF140">
        <v>0</v>
      </c>
      <c r="CG140">
        <v>0</v>
      </c>
      <c r="CM140">
        <v>0</v>
      </c>
      <c r="CN140" t="s">
        <v>3</v>
      </c>
      <c r="CO140">
        <v>0</v>
      </c>
      <c r="CP140">
        <f t="shared" si="360"/>
        <v>11660.38</v>
      </c>
      <c r="CQ140">
        <f t="shared" si="372"/>
        <v>1943.396</v>
      </c>
      <c r="CR140">
        <f t="shared" si="373"/>
        <v>0</v>
      </c>
      <c r="CS140">
        <f t="shared" si="374"/>
        <v>0</v>
      </c>
      <c r="CT140">
        <f t="shared" si="375"/>
        <v>0</v>
      </c>
      <c r="CU140">
        <f t="shared" si="361"/>
        <v>0</v>
      </c>
      <c r="CV140">
        <f t="shared" si="376"/>
        <v>0</v>
      </c>
      <c r="CW140">
        <f t="shared" si="362"/>
        <v>0</v>
      </c>
      <c r="CX140">
        <f t="shared" si="363"/>
        <v>0</v>
      </c>
      <c r="CY140">
        <f>0</f>
        <v>0</v>
      </c>
      <c r="CZ140">
        <f>0</f>
        <v>0</v>
      </c>
      <c r="DC140" t="s">
        <v>3</v>
      </c>
      <c r="DD140" t="s">
        <v>3</v>
      </c>
      <c r="DE140" t="s">
        <v>3</v>
      </c>
      <c r="DF140" t="s">
        <v>3</v>
      </c>
      <c r="DG140" t="s">
        <v>3</v>
      </c>
      <c r="DH140" t="s">
        <v>3</v>
      </c>
      <c r="DI140" t="s">
        <v>3</v>
      </c>
      <c r="DJ140" t="s">
        <v>3</v>
      </c>
      <c r="DK140" t="s">
        <v>3</v>
      </c>
      <c r="DL140" t="s">
        <v>3</v>
      </c>
      <c r="DM140" t="s">
        <v>3</v>
      </c>
      <c r="DN140">
        <v>0</v>
      </c>
      <c r="DO140">
        <v>0</v>
      </c>
      <c r="DP140">
        <v>1</v>
      </c>
      <c r="DQ140">
        <v>1</v>
      </c>
      <c r="DU140">
        <v>1010</v>
      </c>
      <c r="DV140" t="s">
        <v>55</v>
      </c>
      <c r="DW140" t="s">
        <v>55</v>
      </c>
      <c r="DX140">
        <v>1</v>
      </c>
      <c r="DZ140" t="s">
        <v>3</v>
      </c>
      <c r="EA140" t="s">
        <v>3</v>
      </c>
      <c r="EB140" t="s">
        <v>3</v>
      </c>
      <c r="EC140" t="s">
        <v>3</v>
      </c>
      <c r="EE140">
        <v>0</v>
      </c>
      <c r="EF140">
        <v>0</v>
      </c>
      <c r="EG140" t="s">
        <v>3</v>
      </c>
      <c r="EH140">
        <v>0</v>
      </c>
      <c r="EI140" t="s">
        <v>3</v>
      </c>
      <c r="EJ140">
        <v>0</v>
      </c>
      <c r="EK140">
        <v>333</v>
      </c>
      <c r="EL140" t="s">
        <v>3</v>
      </c>
      <c r="EM140" t="s">
        <v>3</v>
      </c>
      <c r="EO140" t="s">
        <v>3</v>
      </c>
      <c r="EQ140">
        <v>0</v>
      </c>
      <c r="ER140">
        <v>196.70000000000002</v>
      </c>
      <c r="ES140">
        <v>196.70000000000002</v>
      </c>
      <c r="ET140">
        <v>0</v>
      </c>
      <c r="EU140">
        <v>0</v>
      </c>
      <c r="EV140">
        <v>0</v>
      </c>
      <c r="EW140">
        <v>0</v>
      </c>
      <c r="EX140">
        <v>0</v>
      </c>
      <c r="EZ140">
        <v>5</v>
      </c>
      <c r="FC140">
        <v>1</v>
      </c>
      <c r="FD140">
        <v>18</v>
      </c>
      <c r="FF140">
        <v>2286.2800000000002</v>
      </c>
      <c r="FQ140">
        <v>0</v>
      </c>
      <c r="FR140">
        <v>0</v>
      </c>
      <c r="FS140">
        <v>0</v>
      </c>
      <c r="FX140">
        <v>112</v>
      </c>
      <c r="FY140">
        <v>70</v>
      </c>
      <c r="GA140" t="s">
        <v>62</v>
      </c>
      <c r="GD140">
        <v>0</v>
      </c>
      <c r="GF140">
        <v>1154660637</v>
      </c>
      <c r="GG140">
        <v>2</v>
      </c>
      <c r="GH140">
        <v>3</v>
      </c>
      <c r="GI140">
        <v>5</v>
      </c>
      <c r="GJ140">
        <v>0</v>
      </c>
      <c r="GK140">
        <f>ROUND(R140*(R12)/100,2)</f>
        <v>0</v>
      </c>
      <c r="GL140">
        <f t="shared" si="364"/>
        <v>0</v>
      </c>
      <c r="GM140">
        <f>ROUND(O140+X140+Y140+GK140,2)+GX140</f>
        <v>11660.38</v>
      </c>
      <c r="GN140">
        <f t="shared" si="365"/>
        <v>11660.38</v>
      </c>
      <c r="GO140">
        <f t="shared" si="366"/>
        <v>0</v>
      </c>
      <c r="GP140">
        <f t="shared" si="367"/>
        <v>0</v>
      </c>
      <c r="GR140">
        <v>1</v>
      </c>
      <c r="GS140">
        <v>1</v>
      </c>
      <c r="GT140">
        <v>0</v>
      </c>
      <c r="GU140" t="s">
        <v>3</v>
      </c>
      <c r="GV140">
        <f t="shared" si="368"/>
        <v>0</v>
      </c>
      <c r="GW140">
        <v>1</v>
      </c>
      <c r="GX140">
        <f t="shared" si="369"/>
        <v>0</v>
      </c>
      <c r="HA140">
        <v>0</v>
      </c>
      <c r="HB140">
        <v>0</v>
      </c>
      <c r="HC140">
        <f t="shared" si="370"/>
        <v>0</v>
      </c>
      <c r="HE140" t="s">
        <v>20</v>
      </c>
      <c r="HF140" t="s">
        <v>21</v>
      </c>
      <c r="HM140" t="s">
        <v>3</v>
      </c>
      <c r="HN140" t="s">
        <v>3</v>
      </c>
      <c r="HO140" t="s">
        <v>3</v>
      </c>
      <c r="HP140" t="s">
        <v>3</v>
      </c>
      <c r="HQ140" t="s">
        <v>3</v>
      </c>
      <c r="HS140">
        <v>0</v>
      </c>
      <c r="IK140">
        <v>0</v>
      </c>
    </row>
    <row r="141" spans="1:245" x14ac:dyDescent="0.2">
      <c r="A141">
        <v>18</v>
      </c>
      <c r="B141">
        <v>1</v>
      </c>
      <c r="C141">
        <v>181</v>
      </c>
      <c r="E141" t="s">
        <v>126</v>
      </c>
      <c r="F141" t="s">
        <v>16</v>
      </c>
      <c r="G141" t="s">
        <v>64</v>
      </c>
      <c r="H141" t="s">
        <v>55</v>
      </c>
      <c r="I141">
        <f>I137*J141</f>
        <v>3</v>
      </c>
      <c r="J141">
        <v>20</v>
      </c>
      <c r="K141">
        <v>20</v>
      </c>
      <c r="O141">
        <f t="shared" si="341"/>
        <v>3526.57</v>
      </c>
      <c r="P141">
        <f t="shared" si="342"/>
        <v>3526.57</v>
      </c>
      <c r="Q141">
        <f t="shared" si="343"/>
        <v>0</v>
      </c>
      <c r="R141">
        <f t="shared" si="344"/>
        <v>0</v>
      </c>
      <c r="S141">
        <f t="shared" si="345"/>
        <v>0</v>
      </c>
      <c r="T141">
        <f t="shared" si="346"/>
        <v>0</v>
      </c>
      <c r="U141">
        <f t="shared" si="347"/>
        <v>0</v>
      </c>
      <c r="V141">
        <f t="shared" si="348"/>
        <v>0</v>
      </c>
      <c r="W141">
        <f t="shared" si="349"/>
        <v>0</v>
      </c>
      <c r="X141">
        <f t="shared" si="350"/>
        <v>0</v>
      </c>
      <c r="Y141">
        <f t="shared" si="351"/>
        <v>0</v>
      </c>
      <c r="AA141">
        <v>64249956</v>
      </c>
      <c r="AB141">
        <f t="shared" si="352"/>
        <v>118.98</v>
      </c>
      <c r="AC141">
        <f t="shared" si="353"/>
        <v>118.98</v>
      </c>
      <c r="AD141">
        <f t="shared" si="371"/>
        <v>0</v>
      </c>
      <c r="AE141">
        <f t="shared" si="354"/>
        <v>0</v>
      </c>
      <c r="AF141">
        <f t="shared" si="355"/>
        <v>0</v>
      </c>
      <c r="AG141">
        <f t="shared" si="356"/>
        <v>0</v>
      </c>
      <c r="AH141">
        <f t="shared" si="357"/>
        <v>0</v>
      </c>
      <c r="AI141">
        <f t="shared" si="358"/>
        <v>0</v>
      </c>
      <c r="AJ141">
        <f t="shared" si="359"/>
        <v>0</v>
      </c>
      <c r="AK141">
        <v>118.98</v>
      </c>
      <c r="AL141">
        <v>118.98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1</v>
      </c>
      <c r="AW141">
        <v>1</v>
      </c>
      <c r="AZ141">
        <v>1</v>
      </c>
      <c r="BA141">
        <v>1</v>
      </c>
      <c r="BB141">
        <v>1</v>
      </c>
      <c r="BC141">
        <v>9.8800000000000008</v>
      </c>
      <c r="BD141" t="s">
        <v>3</v>
      </c>
      <c r="BE141" t="s">
        <v>3</v>
      </c>
      <c r="BF141" t="s">
        <v>3</v>
      </c>
      <c r="BG141" t="s">
        <v>3</v>
      </c>
      <c r="BH141">
        <v>3</v>
      </c>
      <c r="BI141">
        <v>0</v>
      </c>
      <c r="BJ141" t="s">
        <v>3</v>
      </c>
      <c r="BM141">
        <v>333</v>
      </c>
      <c r="BN141">
        <v>0</v>
      </c>
      <c r="BO141" t="s">
        <v>3</v>
      </c>
      <c r="BP141">
        <v>0</v>
      </c>
      <c r="BQ141">
        <v>0</v>
      </c>
      <c r="BR141">
        <v>0</v>
      </c>
      <c r="BS141">
        <v>1</v>
      </c>
      <c r="BT141">
        <v>1</v>
      </c>
      <c r="BU141">
        <v>1</v>
      </c>
      <c r="BV141">
        <v>1</v>
      </c>
      <c r="BW141">
        <v>1</v>
      </c>
      <c r="BX141">
        <v>1</v>
      </c>
      <c r="BY141" t="s">
        <v>3</v>
      </c>
      <c r="BZ141">
        <v>112</v>
      </c>
      <c r="CA141">
        <v>70</v>
      </c>
      <c r="CB141" t="s">
        <v>3</v>
      </c>
      <c r="CE141">
        <v>0</v>
      </c>
      <c r="CF141">
        <v>0</v>
      </c>
      <c r="CG141">
        <v>0</v>
      </c>
      <c r="CM141">
        <v>0</v>
      </c>
      <c r="CN141" t="s">
        <v>3</v>
      </c>
      <c r="CO141">
        <v>0</v>
      </c>
      <c r="CP141">
        <f t="shared" si="360"/>
        <v>3526.57</v>
      </c>
      <c r="CQ141">
        <f t="shared" si="372"/>
        <v>1175.5224000000001</v>
      </c>
      <c r="CR141">
        <f t="shared" si="373"/>
        <v>0</v>
      </c>
      <c r="CS141">
        <f t="shared" si="374"/>
        <v>0</v>
      </c>
      <c r="CT141">
        <f t="shared" si="375"/>
        <v>0</v>
      </c>
      <c r="CU141">
        <f t="shared" si="361"/>
        <v>0</v>
      </c>
      <c r="CV141">
        <f t="shared" si="376"/>
        <v>0</v>
      </c>
      <c r="CW141">
        <f t="shared" si="362"/>
        <v>0</v>
      </c>
      <c r="CX141">
        <f t="shared" si="363"/>
        <v>0</v>
      </c>
      <c r="CY141">
        <f>0</f>
        <v>0</v>
      </c>
      <c r="CZ141">
        <f>0</f>
        <v>0</v>
      </c>
      <c r="DC141" t="s">
        <v>3</v>
      </c>
      <c r="DD141" t="s">
        <v>3</v>
      </c>
      <c r="DE141" t="s">
        <v>3</v>
      </c>
      <c r="DF141" t="s">
        <v>3</v>
      </c>
      <c r="DG141" t="s">
        <v>3</v>
      </c>
      <c r="DH141" t="s">
        <v>3</v>
      </c>
      <c r="DI141" t="s">
        <v>3</v>
      </c>
      <c r="DJ141" t="s">
        <v>3</v>
      </c>
      <c r="DK141" t="s">
        <v>3</v>
      </c>
      <c r="DL141" t="s">
        <v>3</v>
      </c>
      <c r="DM141" t="s">
        <v>3</v>
      </c>
      <c r="DN141">
        <v>0</v>
      </c>
      <c r="DO141">
        <v>0</v>
      </c>
      <c r="DP141">
        <v>1</v>
      </c>
      <c r="DQ141">
        <v>1</v>
      </c>
      <c r="DU141">
        <v>1010</v>
      </c>
      <c r="DV141" t="s">
        <v>55</v>
      </c>
      <c r="DW141" t="s">
        <v>55</v>
      </c>
      <c r="DX141">
        <v>1</v>
      </c>
      <c r="DZ141" t="s">
        <v>3</v>
      </c>
      <c r="EA141" t="s">
        <v>3</v>
      </c>
      <c r="EB141" t="s">
        <v>3</v>
      </c>
      <c r="EC141" t="s">
        <v>3</v>
      </c>
      <c r="EE141">
        <v>0</v>
      </c>
      <c r="EF141">
        <v>0</v>
      </c>
      <c r="EG141" t="s">
        <v>3</v>
      </c>
      <c r="EH141">
        <v>0</v>
      </c>
      <c r="EI141" t="s">
        <v>3</v>
      </c>
      <c r="EJ141">
        <v>0</v>
      </c>
      <c r="EK141">
        <v>333</v>
      </c>
      <c r="EL141" t="s">
        <v>3</v>
      </c>
      <c r="EM141" t="s">
        <v>3</v>
      </c>
      <c r="EO141" t="s">
        <v>3</v>
      </c>
      <c r="EQ141">
        <v>0</v>
      </c>
      <c r="ER141">
        <v>118.98</v>
      </c>
      <c r="ES141">
        <v>118.98</v>
      </c>
      <c r="ET141">
        <v>0</v>
      </c>
      <c r="EU141">
        <v>0</v>
      </c>
      <c r="EV141">
        <v>0</v>
      </c>
      <c r="EW141">
        <v>0</v>
      </c>
      <c r="EX141">
        <v>0</v>
      </c>
      <c r="EZ141">
        <v>5</v>
      </c>
      <c r="FC141">
        <v>1</v>
      </c>
      <c r="FD141">
        <v>18</v>
      </c>
      <c r="FF141">
        <v>1383.02</v>
      </c>
      <c r="FQ141">
        <v>0</v>
      </c>
      <c r="FR141">
        <v>0</v>
      </c>
      <c r="FS141">
        <v>0</v>
      </c>
      <c r="FX141">
        <v>112</v>
      </c>
      <c r="FY141">
        <v>70</v>
      </c>
      <c r="GA141" t="s">
        <v>65</v>
      </c>
      <c r="GD141">
        <v>0</v>
      </c>
      <c r="GF141">
        <v>158177034</v>
      </c>
      <c r="GG141">
        <v>2</v>
      </c>
      <c r="GH141">
        <v>3</v>
      </c>
      <c r="GI141">
        <v>5</v>
      </c>
      <c r="GJ141">
        <v>0</v>
      </c>
      <c r="GK141">
        <f>ROUND(R141*(R12)/100,2)</f>
        <v>0</v>
      </c>
      <c r="GL141">
        <f t="shared" si="364"/>
        <v>0</v>
      </c>
      <c r="GM141">
        <f>ROUND(O141+X141+Y141+GK141,2)+GX141</f>
        <v>3526.57</v>
      </c>
      <c r="GN141">
        <f t="shared" si="365"/>
        <v>3526.57</v>
      </c>
      <c r="GO141">
        <f t="shared" si="366"/>
        <v>0</v>
      </c>
      <c r="GP141">
        <f t="shared" si="367"/>
        <v>0</v>
      </c>
      <c r="GR141">
        <v>1</v>
      </c>
      <c r="GS141">
        <v>1</v>
      </c>
      <c r="GT141">
        <v>0</v>
      </c>
      <c r="GU141" t="s">
        <v>3</v>
      </c>
      <c r="GV141">
        <f t="shared" si="368"/>
        <v>0</v>
      </c>
      <c r="GW141">
        <v>1</v>
      </c>
      <c r="GX141">
        <f t="shared" si="369"/>
        <v>0</v>
      </c>
      <c r="HA141">
        <v>0</v>
      </c>
      <c r="HB141">
        <v>0</v>
      </c>
      <c r="HC141">
        <f t="shared" si="370"/>
        <v>0</v>
      </c>
      <c r="HE141" t="s">
        <v>20</v>
      </c>
      <c r="HF141" t="s">
        <v>21</v>
      </c>
      <c r="HM141" t="s">
        <v>3</v>
      </c>
      <c r="HN141" t="s">
        <v>3</v>
      </c>
      <c r="HO141" t="s">
        <v>3</v>
      </c>
      <c r="HP141" t="s">
        <v>3</v>
      </c>
      <c r="HQ141" t="s">
        <v>3</v>
      </c>
      <c r="HS141">
        <v>0</v>
      </c>
      <c r="IK141">
        <v>0</v>
      </c>
    </row>
    <row r="142" spans="1:245" x14ac:dyDescent="0.2">
      <c r="A142">
        <v>17</v>
      </c>
      <c r="B142">
        <v>1</v>
      </c>
      <c r="C142">
        <f>ROW(SmtRes!A192)</f>
        <v>192</v>
      </c>
      <c r="D142">
        <f>ROW(EtalonRes!A119)</f>
        <v>119</v>
      </c>
      <c r="E142" t="s">
        <v>3</v>
      </c>
      <c r="F142" t="s">
        <v>69</v>
      </c>
      <c r="G142" t="s">
        <v>70</v>
      </c>
      <c r="H142" t="s">
        <v>51</v>
      </c>
      <c r="I142">
        <f>ROUND((3+3+6+3)/100,9)</f>
        <v>0.15</v>
      </c>
      <c r="J142">
        <v>0</v>
      </c>
      <c r="K142">
        <f>ROUND((3+3+6+3)/100,9)</f>
        <v>0.15</v>
      </c>
      <c r="O142">
        <f t="shared" si="341"/>
        <v>218.37</v>
      </c>
      <c r="P142">
        <f t="shared" si="342"/>
        <v>76.33</v>
      </c>
      <c r="Q142">
        <f t="shared" si="343"/>
        <v>5.64</v>
      </c>
      <c r="R142">
        <f t="shared" si="344"/>
        <v>0.21</v>
      </c>
      <c r="S142">
        <f t="shared" si="345"/>
        <v>136.4</v>
      </c>
      <c r="T142">
        <f t="shared" si="346"/>
        <v>0</v>
      </c>
      <c r="U142">
        <f t="shared" si="347"/>
        <v>10.5</v>
      </c>
      <c r="V142">
        <f t="shared" si="348"/>
        <v>0</v>
      </c>
      <c r="W142">
        <f t="shared" si="349"/>
        <v>0</v>
      </c>
      <c r="X142">
        <f t="shared" si="350"/>
        <v>0</v>
      </c>
      <c r="Y142">
        <f t="shared" si="351"/>
        <v>0</v>
      </c>
      <c r="AA142">
        <v>-1</v>
      </c>
      <c r="AB142">
        <f t="shared" si="352"/>
        <v>1455.75</v>
      </c>
      <c r="AC142">
        <f t="shared" si="353"/>
        <v>508.87</v>
      </c>
      <c r="AD142">
        <f t="shared" si="371"/>
        <v>37.58</v>
      </c>
      <c r="AE142">
        <f t="shared" si="354"/>
        <v>1.39</v>
      </c>
      <c r="AF142">
        <f t="shared" si="355"/>
        <v>909.3</v>
      </c>
      <c r="AG142">
        <f t="shared" si="356"/>
        <v>0</v>
      </c>
      <c r="AH142">
        <f t="shared" si="357"/>
        <v>70</v>
      </c>
      <c r="AI142">
        <f t="shared" si="358"/>
        <v>0</v>
      </c>
      <c r="AJ142">
        <f t="shared" si="359"/>
        <v>0</v>
      </c>
      <c r="AK142">
        <v>1455.75</v>
      </c>
      <c r="AL142">
        <v>508.87</v>
      </c>
      <c r="AM142">
        <v>37.58</v>
      </c>
      <c r="AN142">
        <v>1.39</v>
      </c>
      <c r="AO142">
        <v>909.3</v>
      </c>
      <c r="AP142">
        <v>0</v>
      </c>
      <c r="AQ142">
        <v>70</v>
      </c>
      <c r="AR142">
        <v>0</v>
      </c>
      <c r="AS142">
        <v>0</v>
      </c>
      <c r="AT142">
        <v>0</v>
      </c>
      <c r="AU142">
        <v>0</v>
      </c>
      <c r="AV142">
        <v>1</v>
      </c>
      <c r="AW142">
        <v>1</v>
      </c>
      <c r="AZ142">
        <v>1</v>
      </c>
      <c r="BA142">
        <v>1</v>
      </c>
      <c r="BB142">
        <v>1</v>
      </c>
      <c r="BC142">
        <v>1</v>
      </c>
      <c r="BD142" t="s">
        <v>3</v>
      </c>
      <c r="BE142" t="s">
        <v>3</v>
      </c>
      <c r="BF142" t="s">
        <v>3</v>
      </c>
      <c r="BG142" t="s">
        <v>3</v>
      </c>
      <c r="BH142">
        <v>0</v>
      </c>
      <c r="BI142">
        <v>0</v>
      </c>
      <c r="BJ142" t="s">
        <v>71</v>
      </c>
      <c r="BM142">
        <v>333</v>
      </c>
      <c r="BN142">
        <v>0</v>
      </c>
      <c r="BO142" t="s">
        <v>3</v>
      </c>
      <c r="BP142">
        <v>0</v>
      </c>
      <c r="BQ142">
        <v>0</v>
      </c>
      <c r="BR142">
        <v>0</v>
      </c>
      <c r="BS142">
        <v>1</v>
      </c>
      <c r="BT142">
        <v>1</v>
      </c>
      <c r="BU142">
        <v>1</v>
      </c>
      <c r="BV142">
        <v>1</v>
      </c>
      <c r="BW142">
        <v>1</v>
      </c>
      <c r="BX142">
        <v>1</v>
      </c>
      <c r="BY142" t="s">
        <v>3</v>
      </c>
      <c r="BZ142">
        <v>0</v>
      </c>
      <c r="CA142">
        <v>0</v>
      </c>
      <c r="CB142" t="s">
        <v>3</v>
      </c>
      <c r="CE142">
        <v>0</v>
      </c>
      <c r="CF142">
        <v>0</v>
      </c>
      <c r="CG142">
        <v>0</v>
      </c>
      <c r="CM142">
        <v>0</v>
      </c>
      <c r="CN142" t="s">
        <v>3</v>
      </c>
      <c r="CO142">
        <v>0</v>
      </c>
      <c r="CP142">
        <f t="shared" si="360"/>
        <v>218.37</v>
      </c>
      <c r="CQ142">
        <f t="shared" si="372"/>
        <v>508.87</v>
      </c>
      <c r="CR142">
        <f t="shared" si="373"/>
        <v>37.58</v>
      </c>
      <c r="CS142">
        <f t="shared" si="374"/>
        <v>1.39</v>
      </c>
      <c r="CT142">
        <f t="shared" si="375"/>
        <v>909.3</v>
      </c>
      <c r="CU142">
        <f t="shared" si="361"/>
        <v>0</v>
      </c>
      <c r="CV142">
        <f t="shared" si="376"/>
        <v>70</v>
      </c>
      <c r="CW142">
        <f t="shared" si="362"/>
        <v>0</v>
      </c>
      <c r="CX142">
        <f t="shared" si="363"/>
        <v>0</v>
      </c>
      <c r="CY142">
        <f>0</f>
        <v>0</v>
      </c>
      <c r="CZ142">
        <f>0</f>
        <v>0</v>
      </c>
      <c r="DC142" t="s">
        <v>3</v>
      </c>
      <c r="DD142" t="s">
        <v>3</v>
      </c>
      <c r="DE142" t="s">
        <v>3</v>
      </c>
      <c r="DF142" t="s">
        <v>3</v>
      </c>
      <c r="DG142" t="s">
        <v>3</v>
      </c>
      <c r="DH142" t="s">
        <v>3</v>
      </c>
      <c r="DI142" t="s">
        <v>3</v>
      </c>
      <c r="DJ142" t="s">
        <v>3</v>
      </c>
      <c r="DK142" t="s">
        <v>3</v>
      </c>
      <c r="DL142" t="s">
        <v>3</v>
      </c>
      <c r="DM142" t="s">
        <v>3</v>
      </c>
      <c r="DN142">
        <v>0</v>
      </c>
      <c r="DO142">
        <v>0</v>
      </c>
      <c r="DP142">
        <v>1</v>
      </c>
      <c r="DQ142">
        <v>1</v>
      </c>
      <c r="DU142">
        <v>1010</v>
      </c>
      <c r="DV142" t="s">
        <v>51</v>
      </c>
      <c r="DW142" t="s">
        <v>51</v>
      </c>
      <c r="DX142">
        <v>100</v>
      </c>
      <c r="DZ142" t="s">
        <v>3</v>
      </c>
      <c r="EA142" t="s">
        <v>3</v>
      </c>
      <c r="EB142" t="s">
        <v>3</v>
      </c>
      <c r="EC142" t="s">
        <v>3</v>
      </c>
      <c r="EE142">
        <v>0</v>
      </c>
      <c r="EF142">
        <v>0</v>
      </c>
      <c r="EG142" t="s">
        <v>3</v>
      </c>
      <c r="EH142">
        <v>0</v>
      </c>
      <c r="EI142" t="s">
        <v>3</v>
      </c>
      <c r="EJ142">
        <v>0</v>
      </c>
      <c r="EK142">
        <v>333</v>
      </c>
      <c r="EL142" t="s">
        <v>3</v>
      </c>
      <c r="EM142" t="s">
        <v>3</v>
      </c>
      <c r="EO142" t="s">
        <v>3</v>
      </c>
      <c r="EQ142">
        <v>1024</v>
      </c>
      <c r="ER142">
        <v>1455.75</v>
      </c>
      <c r="ES142">
        <v>508.87</v>
      </c>
      <c r="ET142">
        <v>37.58</v>
      </c>
      <c r="EU142">
        <v>1.39</v>
      </c>
      <c r="EV142">
        <v>909.3</v>
      </c>
      <c r="EW142">
        <v>70</v>
      </c>
      <c r="EX142">
        <v>0</v>
      </c>
      <c r="EY142">
        <v>0</v>
      </c>
      <c r="FQ142">
        <v>0</v>
      </c>
      <c r="FR142">
        <v>0</v>
      </c>
      <c r="FS142">
        <v>0</v>
      </c>
      <c r="FX142">
        <v>0</v>
      </c>
      <c r="FY142">
        <v>0</v>
      </c>
      <c r="GA142" t="s">
        <v>3</v>
      </c>
      <c r="GD142">
        <v>1</v>
      </c>
      <c r="GF142">
        <v>484898071</v>
      </c>
      <c r="GG142">
        <v>2</v>
      </c>
      <c r="GH142">
        <v>1</v>
      </c>
      <c r="GI142">
        <v>-2</v>
      </c>
      <c r="GJ142">
        <v>0</v>
      </c>
      <c r="GK142">
        <v>0</v>
      </c>
      <c r="GL142">
        <f t="shared" si="364"/>
        <v>0</v>
      </c>
      <c r="GM142">
        <f>ROUND(O142+X142+Y142,2)+GX142</f>
        <v>218.37</v>
      </c>
      <c r="GN142">
        <f t="shared" si="365"/>
        <v>218.37</v>
      </c>
      <c r="GO142">
        <f t="shared" si="366"/>
        <v>0</v>
      </c>
      <c r="GP142">
        <f t="shared" si="367"/>
        <v>0</v>
      </c>
      <c r="GR142">
        <v>0</v>
      </c>
      <c r="GS142">
        <v>0</v>
      </c>
      <c r="GT142">
        <v>0</v>
      </c>
      <c r="GU142" t="s">
        <v>3</v>
      </c>
      <c r="GV142">
        <f t="shared" si="368"/>
        <v>0</v>
      </c>
      <c r="GW142">
        <v>1</v>
      </c>
      <c r="GX142">
        <f t="shared" si="369"/>
        <v>0</v>
      </c>
      <c r="HA142">
        <v>0</v>
      </c>
      <c r="HB142">
        <v>0</v>
      </c>
      <c r="HC142">
        <f t="shared" si="370"/>
        <v>0</v>
      </c>
      <c r="HE142" t="s">
        <v>3</v>
      </c>
      <c r="HF142" t="s">
        <v>3</v>
      </c>
      <c r="HM142" t="s">
        <v>3</v>
      </c>
      <c r="HN142" t="s">
        <v>3</v>
      </c>
      <c r="HO142" t="s">
        <v>3</v>
      </c>
      <c r="HP142" t="s">
        <v>3</v>
      </c>
      <c r="HQ142" t="s">
        <v>3</v>
      </c>
      <c r="HS142">
        <v>0</v>
      </c>
      <c r="IK142">
        <v>0</v>
      </c>
    </row>
    <row r="143" spans="1:245" x14ac:dyDescent="0.2">
      <c r="A143">
        <v>18</v>
      </c>
      <c r="B143">
        <v>1</v>
      </c>
      <c r="C143">
        <v>189</v>
      </c>
      <c r="E143" t="s">
        <v>3</v>
      </c>
      <c r="F143" t="s">
        <v>16</v>
      </c>
      <c r="G143" t="s">
        <v>54</v>
      </c>
      <c r="H143" t="s">
        <v>55</v>
      </c>
      <c r="I143">
        <f>I142*J143</f>
        <v>3</v>
      </c>
      <c r="J143">
        <v>20</v>
      </c>
      <c r="K143">
        <v>20</v>
      </c>
      <c r="O143">
        <f t="shared" si="341"/>
        <v>43457.279999999999</v>
      </c>
      <c r="P143">
        <f t="shared" si="342"/>
        <v>43457.279999999999</v>
      </c>
      <c r="Q143">
        <f t="shared" si="343"/>
        <v>0</v>
      </c>
      <c r="R143">
        <f t="shared" si="344"/>
        <v>0</v>
      </c>
      <c r="S143">
        <f t="shared" si="345"/>
        <v>0</v>
      </c>
      <c r="T143">
        <f t="shared" si="346"/>
        <v>0</v>
      </c>
      <c r="U143">
        <f t="shared" si="347"/>
        <v>0</v>
      </c>
      <c r="V143">
        <f t="shared" si="348"/>
        <v>0</v>
      </c>
      <c r="W143">
        <f t="shared" si="349"/>
        <v>0</v>
      </c>
      <c r="X143">
        <f t="shared" si="350"/>
        <v>0</v>
      </c>
      <c r="Y143">
        <f t="shared" si="351"/>
        <v>0</v>
      </c>
      <c r="AA143">
        <v>-1</v>
      </c>
      <c r="AB143">
        <f t="shared" si="352"/>
        <v>1466.17</v>
      </c>
      <c r="AC143">
        <f t="shared" si="353"/>
        <v>1466.17</v>
      </c>
      <c r="AD143">
        <f t="shared" si="371"/>
        <v>0</v>
      </c>
      <c r="AE143">
        <f t="shared" si="354"/>
        <v>0</v>
      </c>
      <c r="AF143">
        <f t="shared" si="355"/>
        <v>0</v>
      </c>
      <c r="AG143">
        <f t="shared" si="356"/>
        <v>0</v>
      </c>
      <c r="AH143">
        <f t="shared" si="357"/>
        <v>0</v>
      </c>
      <c r="AI143">
        <f t="shared" si="358"/>
        <v>0</v>
      </c>
      <c r="AJ143">
        <f t="shared" si="359"/>
        <v>0</v>
      </c>
      <c r="AK143">
        <v>1466.17</v>
      </c>
      <c r="AL143">
        <v>1466.17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1</v>
      </c>
      <c r="AW143">
        <v>1</v>
      </c>
      <c r="AZ143">
        <v>1</v>
      </c>
      <c r="BA143">
        <v>1</v>
      </c>
      <c r="BB143">
        <v>1</v>
      </c>
      <c r="BC143">
        <v>9.8800000000000008</v>
      </c>
      <c r="BD143" t="s">
        <v>3</v>
      </c>
      <c r="BE143" t="s">
        <v>3</v>
      </c>
      <c r="BF143" t="s">
        <v>3</v>
      </c>
      <c r="BG143" t="s">
        <v>3</v>
      </c>
      <c r="BH143">
        <v>3</v>
      </c>
      <c r="BI143">
        <v>0</v>
      </c>
      <c r="BJ143" t="s">
        <v>3</v>
      </c>
      <c r="BM143">
        <v>333</v>
      </c>
      <c r="BN143">
        <v>0</v>
      </c>
      <c r="BO143" t="s">
        <v>3</v>
      </c>
      <c r="BP143">
        <v>0</v>
      </c>
      <c r="BQ143">
        <v>0</v>
      </c>
      <c r="BR143">
        <v>0</v>
      </c>
      <c r="BS143">
        <v>1</v>
      </c>
      <c r="BT143">
        <v>1</v>
      </c>
      <c r="BU143">
        <v>1</v>
      </c>
      <c r="BV143">
        <v>1</v>
      </c>
      <c r="BW143">
        <v>1</v>
      </c>
      <c r="BX143">
        <v>1</v>
      </c>
      <c r="BY143" t="s">
        <v>3</v>
      </c>
      <c r="BZ143">
        <v>112</v>
      </c>
      <c r="CA143">
        <v>70</v>
      </c>
      <c r="CB143" t="s">
        <v>3</v>
      </c>
      <c r="CE143">
        <v>0</v>
      </c>
      <c r="CF143">
        <v>0</v>
      </c>
      <c r="CG143">
        <v>0</v>
      </c>
      <c r="CM143">
        <v>0</v>
      </c>
      <c r="CN143" t="s">
        <v>3</v>
      </c>
      <c r="CO143">
        <v>0</v>
      </c>
      <c r="CP143">
        <f t="shared" si="360"/>
        <v>43457.279999999999</v>
      </c>
      <c r="CQ143">
        <f t="shared" si="372"/>
        <v>14485.759600000001</v>
      </c>
      <c r="CR143">
        <f t="shared" si="373"/>
        <v>0</v>
      </c>
      <c r="CS143">
        <f t="shared" si="374"/>
        <v>0</v>
      </c>
      <c r="CT143">
        <f t="shared" si="375"/>
        <v>0</v>
      </c>
      <c r="CU143">
        <f t="shared" si="361"/>
        <v>0</v>
      </c>
      <c r="CV143">
        <f t="shared" si="376"/>
        <v>0</v>
      </c>
      <c r="CW143">
        <f t="shared" si="362"/>
        <v>0</v>
      </c>
      <c r="CX143">
        <f t="shared" si="363"/>
        <v>0</v>
      </c>
      <c r="CY143">
        <f>0</f>
        <v>0</v>
      </c>
      <c r="CZ143">
        <f>0</f>
        <v>0</v>
      </c>
      <c r="DC143" t="s">
        <v>3</v>
      </c>
      <c r="DD143" t="s">
        <v>3</v>
      </c>
      <c r="DE143" t="s">
        <v>3</v>
      </c>
      <c r="DF143" t="s">
        <v>3</v>
      </c>
      <c r="DG143" t="s">
        <v>3</v>
      </c>
      <c r="DH143" t="s">
        <v>3</v>
      </c>
      <c r="DI143" t="s">
        <v>3</v>
      </c>
      <c r="DJ143" t="s">
        <v>3</v>
      </c>
      <c r="DK143" t="s">
        <v>3</v>
      </c>
      <c r="DL143" t="s">
        <v>3</v>
      </c>
      <c r="DM143" t="s">
        <v>3</v>
      </c>
      <c r="DN143">
        <v>0</v>
      </c>
      <c r="DO143">
        <v>0</v>
      </c>
      <c r="DP143">
        <v>1</v>
      </c>
      <c r="DQ143">
        <v>1</v>
      </c>
      <c r="DU143">
        <v>1010</v>
      </c>
      <c r="DV143" t="s">
        <v>55</v>
      </c>
      <c r="DW143" t="s">
        <v>55</v>
      </c>
      <c r="DX143">
        <v>1</v>
      </c>
      <c r="DZ143" t="s">
        <v>3</v>
      </c>
      <c r="EA143" t="s">
        <v>3</v>
      </c>
      <c r="EB143" t="s">
        <v>3</v>
      </c>
      <c r="EC143" t="s">
        <v>3</v>
      </c>
      <c r="EE143">
        <v>0</v>
      </c>
      <c r="EF143">
        <v>0</v>
      </c>
      <c r="EG143" t="s">
        <v>3</v>
      </c>
      <c r="EH143">
        <v>0</v>
      </c>
      <c r="EI143" t="s">
        <v>3</v>
      </c>
      <c r="EJ143">
        <v>0</v>
      </c>
      <c r="EK143">
        <v>333</v>
      </c>
      <c r="EL143" t="s">
        <v>3</v>
      </c>
      <c r="EM143" t="s">
        <v>3</v>
      </c>
      <c r="EO143" t="s">
        <v>3</v>
      </c>
      <c r="EQ143">
        <v>1024</v>
      </c>
      <c r="ER143">
        <v>1466.17</v>
      </c>
      <c r="ES143">
        <v>1466.17</v>
      </c>
      <c r="ET143">
        <v>0</v>
      </c>
      <c r="EU143">
        <v>0</v>
      </c>
      <c r="EV143">
        <v>0</v>
      </c>
      <c r="EW143">
        <v>0</v>
      </c>
      <c r="EX143">
        <v>0</v>
      </c>
      <c r="EZ143">
        <v>5</v>
      </c>
      <c r="FC143">
        <v>1</v>
      </c>
      <c r="FD143">
        <v>18</v>
      </c>
      <c r="FF143">
        <v>17042.09</v>
      </c>
      <c r="FQ143">
        <v>0</v>
      </c>
      <c r="FR143">
        <v>0</v>
      </c>
      <c r="FS143">
        <v>0</v>
      </c>
      <c r="FX143">
        <v>112</v>
      </c>
      <c r="FY143">
        <v>70</v>
      </c>
      <c r="GA143" t="s">
        <v>56</v>
      </c>
      <c r="GD143">
        <v>0</v>
      </c>
      <c r="GF143">
        <v>277238542</v>
      </c>
      <c r="GG143">
        <v>2</v>
      </c>
      <c r="GH143">
        <v>3</v>
      </c>
      <c r="GI143">
        <v>5</v>
      </c>
      <c r="GJ143">
        <v>0</v>
      </c>
      <c r="GK143">
        <f>ROUND(R143*(R12)/100,2)</f>
        <v>0</v>
      </c>
      <c r="GL143">
        <f t="shared" si="364"/>
        <v>0</v>
      </c>
      <c r="GM143">
        <f>ROUND(O143+X143+Y143+GK143,2)+GX143</f>
        <v>43457.279999999999</v>
      </c>
      <c r="GN143">
        <f t="shared" si="365"/>
        <v>43457.279999999999</v>
      </c>
      <c r="GO143">
        <f t="shared" si="366"/>
        <v>0</v>
      </c>
      <c r="GP143">
        <f t="shared" si="367"/>
        <v>0</v>
      </c>
      <c r="GR143">
        <v>1</v>
      </c>
      <c r="GS143">
        <v>1</v>
      </c>
      <c r="GT143">
        <v>0</v>
      </c>
      <c r="GU143" t="s">
        <v>3</v>
      </c>
      <c r="GV143">
        <f t="shared" si="368"/>
        <v>0</v>
      </c>
      <c r="GW143">
        <v>1</v>
      </c>
      <c r="GX143">
        <f t="shared" si="369"/>
        <v>0</v>
      </c>
      <c r="HA143">
        <v>0</v>
      </c>
      <c r="HB143">
        <v>0</v>
      </c>
      <c r="HC143">
        <f t="shared" si="370"/>
        <v>0</v>
      </c>
      <c r="HE143" t="s">
        <v>20</v>
      </c>
      <c r="HF143" t="s">
        <v>21</v>
      </c>
      <c r="HM143" t="s">
        <v>3</v>
      </c>
      <c r="HN143" t="s">
        <v>3</v>
      </c>
      <c r="HO143" t="s">
        <v>3</v>
      </c>
      <c r="HP143" t="s">
        <v>3</v>
      </c>
      <c r="HQ143" t="s">
        <v>3</v>
      </c>
      <c r="HS143">
        <v>0</v>
      </c>
      <c r="IK143">
        <v>0</v>
      </c>
    </row>
    <row r="144" spans="1:245" x14ac:dyDescent="0.2">
      <c r="A144">
        <v>18</v>
      </c>
      <c r="B144">
        <v>1</v>
      </c>
      <c r="C144">
        <v>190</v>
      </c>
      <c r="E144" t="s">
        <v>3</v>
      </c>
      <c r="F144" t="s">
        <v>16</v>
      </c>
      <c r="G144" t="s">
        <v>58</v>
      </c>
      <c r="H144" t="s">
        <v>55</v>
      </c>
      <c r="I144">
        <f>I142*J144</f>
        <v>3</v>
      </c>
      <c r="J144">
        <v>20</v>
      </c>
      <c r="K144">
        <v>20</v>
      </c>
      <c r="O144">
        <f t="shared" si="341"/>
        <v>20269.61</v>
      </c>
      <c r="P144">
        <f t="shared" si="342"/>
        <v>20269.61</v>
      </c>
      <c r="Q144">
        <f t="shared" si="343"/>
        <v>0</v>
      </c>
      <c r="R144">
        <f t="shared" si="344"/>
        <v>0</v>
      </c>
      <c r="S144">
        <f t="shared" si="345"/>
        <v>0</v>
      </c>
      <c r="T144">
        <f t="shared" si="346"/>
        <v>0</v>
      </c>
      <c r="U144">
        <f t="shared" si="347"/>
        <v>0</v>
      </c>
      <c r="V144">
        <f t="shared" si="348"/>
        <v>0</v>
      </c>
      <c r="W144">
        <f t="shared" si="349"/>
        <v>0</v>
      </c>
      <c r="X144">
        <f t="shared" si="350"/>
        <v>0</v>
      </c>
      <c r="Y144">
        <f t="shared" si="351"/>
        <v>0</v>
      </c>
      <c r="AA144">
        <v>-1</v>
      </c>
      <c r="AB144">
        <f t="shared" si="352"/>
        <v>683.86</v>
      </c>
      <c r="AC144">
        <f t="shared" si="353"/>
        <v>683.86</v>
      </c>
      <c r="AD144">
        <f t="shared" si="371"/>
        <v>0</v>
      </c>
      <c r="AE144">
        <f t="shared" si="354"/>
        <v>0</v>
      </c>
      <c r="AF144">
        <f t="shared" si="355"/>
        <v>0</v>
      </c>
      <c r="AG144">
        <f t="shared" si="356"/>
        <v>0</v>
      </c>
      <c r="AH144">
        <f t="shared" si="357"/>
        <v>0</v>
      </c>
      <c r="AI144">
        <f t="shared" si="358"/>
        <v>0</v>
      </c>
      <c r="AJ144">
        <f t="shared" si="359"/>
        <v>0</v>
      </c>
      <c r="AK144">
        <v>683.86</v>
      </c>
      <c r="AL144">
        <v>683.86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1</v>
      </c>
      <c r="AW144">
        <v>1</v>
      </c>
      <c r="AZ144">
        <v>1</v>
      </c>
      <c r="BA144">
        <v>1</v>
      </c>
      <c r="BB144">
        <v>1</v>
      </c>
      <c r="BC144">
        <v>9.8800000000000008</v>
      </c>
      <c r="BD144" t="s">
        <v>3</v>
      </c>
      <c r="BE144" t="s">
        <v>3</v>
      </c>
      <c r="BF144" t="s">
        <v>3</v>
      </c>
      <c r="BG144" t="s">
        <v>3</v>
      </c>
      <c r="BH144">
        <v>3</v>
      </c>
      <c r="BI144">
        <v>0</v>
      </c>
      <c r="BJ144" t="s">
        <v>3</v>
      </c>
      <c r="BM144">
        <v>333</v>
      </c>
      <c r="BN144">
        <v>0</v>
      </c>
      <c r="BO144" t="s">
        <v>3</v>
      </c>
      <c r="BP144">
        <v>0</v>
      </c>
      <c r="BQ144">
        <v>0</v>
      </c>
      <c r="BR144">
        <v>0</v>
      </c>
      <c r="BS144">
        <v>1</v>
      </c>
      <c r="BT144">
        <v>1</v>
      </c>
      <c r="BU144">
        <v>1</v>
      </c>
      <c r="BV144">
        <v>1</v>
      </c>
      <c r="BW144">
        <v>1</v>
      </c>
      <c r="BX144">
        <v>1</v>
      </c>
      <c r="BY144" t="s">
        <v>3</v>
      </c>
      <c r="BZ144">
        <v>112</v>
      </c>
      <c r="CA144">
        <v>70</v>
      </c>
      <c r="CB144" t="s">
        <v>3</v>
      </c>
      <c r="CE144">
        <v>0</v>
      </c>
      <c r="CF144">
        <v>0</v>
      </c>
      <c r="CG144">
        <v>0</v>
      </c>
      <c r="CM144">
        <v>0</v>
      </c>
      <c r="CN144" t="s">
        <v>3</v>
      </c>
      <c r="CO144">
        <v>0</v>
      </c>
      <c r="CP144">
        <f t="shared" si="360"/>
        <v>20269.61</v>
      </c>
      <c r="CQ144">
        <f t="shared" si="372"/>
        <v>6756.5368000000008</v>
      </c>
      <c r="CR144">
        <f t="shared" si="373"/>
        <v>0</v>
      </c>
      <c r="CS144">
        <f t="shared" si="374"/>
        <v>0</v>
      </c>
      <c r="CT144">
        <f t="shared" si="375"/>
        <v>0</v>
      </c>
      <c r="CU144">
        <f t="shared" si="361"/>
        <v>0</v>
      </c>
      <c r="CV144">
        <f t="shared" si="376"/>
        <v>0</v>
      </c>
      <c r="CW144">
        <f t="shared" si="362"/>
        <v>0</v>
      </c>
      <c r="CX144">
        <f t="shared" si="363"/>
        <v>0</v>
      </c>
      <c r="CY144">
        <f>0</f>
        <v>0</v>
      </c>
      <c r="CZ144">
        <f>0</f>
        <v>0</v>
      </c>
      <c r="DC144" t="s">
        <v>3</v>
      </c>
      <c r="DD144" t="s">
        <v>3</v>
      </c>
      <c r="DE144" t="s">
        <v>3</v>
      </c>
      <c r="DF144" t="s">
        <v>3</v>
      </c>
      <c r="DG144" t="s">
        <v>3</v>
      </c>
      <c r="DH144" t="s">
        <v>3</v>
      </c>
      <c r="DI144" t="s">
        <v>3</v>
      </c>
      <c r="DJ144" t="s">
        <v>3</v>
      </c>
      <c r="DK144" t="s">
        <v>3</v>
      </c>
      <c r="DL144" t="s">
        <v>3</v>
      </c>
      <c r="DM144" t="s">
        <v>3</v>
      </c>
      <c r="DN144">
        <v>0</v>
      </c>
      <c r="DO144">
        <v>0</v>
      </c>
      <c r="DP144">
        <v>1</v>
      </c>
      <c r="DQ144">
        <v>1</v>
      </c>
      <c r="DU144">
        <v>1010</v>
      </c>
      <c r="DV144" t="s">
        <v>55</v>
      </c>
      <c r="DW144" t="s">
        <v>55</v>
      </c>
      <c r="DX144">
        <v>1</v>
      </c>
      <c r="DZ144" t="s">
        <v>3</v>
      </c>
      <c r="EA144" t="s">
        <v>3</v>
      </c>
      <c r="EB144" t="s">
        <v>3</v>
      </c>
      <c r="EC144" t="s">
        <v>3</v>
      </c>
      <c r="EE144">
        <v>0</v>
      </c>
      <c r="EF144">
        <v>0</v>
      </c>
      <c r="EG144" t="s">
        <v>3</v>
      </c>
      <c r="EH144">
        <v>0</v>
      </c>
      <c r="EI144" t="s">
        <v>3</v>
      </c>
      <c r="EJ144">
        <v>0</v>
      </c>
      <c r="EK144">
        <v>333</v>
      </c>
      <c r="EL144" t="s">
        <v>3</v>
      </c>
      <c r="EM144" t="s">
        <v>3</v>
      </c>
      <c r="EO144" t="s">
        <v>3</v>
      </c>
      <c r="EQ144">
        <v>1024</v>
      </c>
      <c r="ER144">
        <v>683.86</v>
      </c>
      <c r="ES144">
        <v>683.86</v>
      </c>
      <c r="ET144">
        <v>0</v>
      </c>
      <c r="EU144">
        <v>0</v>
      </c>
      <c r="EV144">
        <v>0</v>
      </c>
      <c r="EW144">
        <v>0</v>
      </c>
      <c r="EX144">
        <v>0</v>
      </c>
      <c r="EZ144">
        <v>5</v>
      </c>
      <c r="FC144">
        <v>1</v>
      </c>
      <c r="FD144">
        <v>18</v>
      </c>
      <c r="FF144">
        <v>7948.85</v>
      </c>
      <c r="FQ144">
        <v>0</v>
      </c>
      <c r="FR144">
        <v>0</v>
      </c>
      <c r="FS144">
        <v>0</v>
      </c>
      <c r="FX144">
        <v>112</v>
      </c>
      <c r="FY144">
        <v>70</v>
      </c>
      <c r="GA144" t="s">
        <v>59</v>
      </c>
      <c r="GD144">
        <v>0</v>
      </c>
      <c r="GF144">
        <v>-1269339310</v>
      </c>
      <c r="GG144">
        <v>2</v>
      </c>
      <c r="GH144">
        <v>3</v>
      </c>
      <c r="GI144">
        <v>5</v>
      </c>
      <c r="GJ144">
        <v>0</v>
      </c>
      <c r="GK144">
        <f>ROUND(R144*(R12)/100,2)</f>
        <v>0</v>
      </c>
      <c r="GL144">
        <f t="shared" si="364"/>
        <v>0</v>
      </c>
      <c r="GM144">
        <f>ROUND(O144+X144+Y144+GK144,2)+GX144</f>
        <v>20269.61</v>
      </c>
      <c r="GN144">
        <f t="shared" si="365"/>
        <v>20269.61</v>
      </c>
      <c r="GO144">
        <f t="shared" si="366"/>
        <v>0</v>
      </c>
      <c r="GP144">
        <f t="shared" si="367"/>
        <v>0</v>
      </c>
      <c r="GR144">
        <v>1</v>
      </c>
      <c r="GS144">
        <v>1</v>
      </c>
      <c r="GT144">
        <v>0</v>
      </c>
      <c r="GU144" t="s">
        <v>3</v>
      </c>
      <c r="GV144">
        <f t="shared" si="368"/>
        <v>0</v>
      </c>
      <c r="GW144">
        <v>1</v>
      </c>
      <c r="GX144">
        <f t="shared" si="369"/>
        <v>0</v>
      </c>
      <c r="HA144">
        <v>0</v>
      </c>
      <c r="HB144">
        <v>0</v>
      </c>
      <c r="HC144">
        <f t="shared" si="370"/>
        <v>0</v>
      </c>
      <c r="HE144" t="s">
        <v>20</v>
      </c>
      <c r="HF144" t="s">
        <v>21</v>
      </c>
      <c r="HM144" t="s">
        <v>3</v>
      </c>
      <c r="HN144" t="s">
        <v>3</v>
      </c>
      <c r="HO144" t="s">
        <v>3</v>
      </c>
      <c r="HP144" t="s">
        <v>3</v>
      </c>
      <c r="HQ144" t="s">
        <v>3</v>
      </c>
      <c r="HS144">
        <v>0</v>
      </c>
      <c r="IK144">
        <v>0</v>
      </c>
    </row>
    <row r="145" spans="1:245" x14ac:dyDescent="0.2">
      <c r="A145">
        <v>18</v>
      </c>
      <c r="B145">
        <v>1</v>
      </c>
      <c r="C145">
        <v>191</v>
      </c>
      <c r="E145" t="s">
        <v>3</v>
      </c>
      <c r="F145" t="s">
        <v>16</v>
      </c>
      <c r="G145" t="s">
        <v>61</v>
      </c>
      <c r="H145" t="s">
        <v>55</v>
      </c>
      <c r="I145">
        <f>I142*J145</f>
        <v>6</v>
      </c>
      <c r="J145">
        <v>40</v>
      </c>
      <c r="K145">
        <v>40</v>
      </c>
      <c r="O145">
        <f t="shared" si="341"/>
        <v>11660.38</v>
      </c>
      <c r="P145">
        <f t="shared" si="342"/>
        <v>11660.38</v>
      </c>
      <c r="Q145">
        <f t="shared" si="343"/>
        <v>0</v>
      </c>
      <c r="R145">
        <f t="shared" si="344"/>
        <v>0</v>
      </c>
      <c r="S145">
        <f t="shared" si="345"/>
        <v>0</v>
      </c>
      <c r="T145">
        <f t="shared" si="346"/>
        <v>0</v>
      </c>
      <c r="U145">
        <f t="shared" si="347"/>
        <v>0</v>
      </c>
      <c r="V145">
        <f t="shared" si="348"/>
        <v>0</v>
      </c>
      <c r="W145">
        <f t="shared" si="349"/>
        <v>0</v>
      </c>
      <c r="X145">
        <f t="shared" si="350"/>
        <v>0</v>
      </c>
      <c r="Y145">
        <f t="shared" si="351"/>
        <v>0</v>
      </c>
      <c r="AA145">
        <v>-1</v>
      </c>
      <c r="AB145">
        <f t="shared" si="352"/>
        <v>196.7</v>
      </c>
      <c r="AC145">
        <f t="shared" si="353"/>
        <v>196.7</v>
      </c>
      <c r="AD145">
        <f t="shared" si="371"/>
        <v>0</v>
      </c>
      <c r="AE145">
        <f t="shared" si="354"/>
        <v>0</v>
      </c>
      <c r="AF145">
        <f t="shared" si="355"/>
        <v>0</v>
      </c>
      <c r="AG145">
        <f t="shared" si="356"/>
        <v>0</v>
      </c>
      <c r="AH145">
        <f t="shared" si="357"/>
        <v>0</v>
      </c>
      <c r="AI145">
        <f t="shared" si="358"/>
        <v>0</v>
      </c>
      <c r="AJ145">
        <f t="shared" si="359"/>
        <v>0</v>
      </c>
      <c r="AK145">
        <v>196.70000000000002</v>
      </c>
      <c r="AL145">
        <v>196.70000000000002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1</v>
      </c>
      <c r="AW145">
        <v>1</v>
      </c>
      <c r="AZ145">
        <v>1</v>
      </c>
      <c r="BA145">
        <v>1</v>
      </c>
      <c r="BB145">
        <v>1</v>
      </c>
      <c r="BC145">
        <v>9.8800000000000008</v>
      </c>
      <c r="BD145" t="s">
        <v>3</v>
      </c>
      <c r="BE145" t="s">
        <v>3</v>
      </c>
      <c r="BF145" t="s">
        <v>3</v>
      </c>
      <c r="BG145" t="s">
        <v>3</v>
      </c>
      <c r="BH145">
        <v>3</v>
      </c>
      <c r="BI145">
        <v>0</v>
      </c>
      <c r="BJ145" t="s">
        <v>3</v>
      </c>
      <c r="BM145">
        <v>333</v>
      </c>
      <c r="BN145">
        <v>0</v>
      </c>
      <c r="BO145" t="s">
        <v>3</v>
      </c>
      <c r="BP145">
        <v>0</v>
      </c>
      <c r="BQ145">
        <v>0</v>
      </c>
      <c r="BR145">
        <v>0</v>
      </c>
      <c r="BS145">
        <v>1</v>
      </c>
      <c r="BT145">
        <v>1</v>
      </c>
      <c r="BU145">
        <v>1</v>
      </c>
      <c r="BV145">
        <v>1</v>
      </c>
      <c r="BW145">
        <v>1</v>
      </c>
      <c r="BX145">
        <v>1</v>
      </c>
      <c r="BY145" t="s">
        <v>3</v>
      </c>
      <c r="BZ145">
        <v>112</v>
      </c>
      <c r="CA145">
        <v>70</v>
      </c>
      <c r="CB145" t="s">
        <v>3</v>
      </c>
      <c r="CE145">
        <v>0</v>
      </c>
      <c r="CF145">
        <v>0</v>
      </c>
      <c r="CG145">
        <v>0</v>
      </c>
      <c r="CM145">
        <v>0</v>
      </c>
      <c r="CN145" t="s">
        <v>3</v>
      </c>
      <c r="CO145">
        <v>0</v>
      </c>
      <c r="CP145">
        <f t="shared" si="360"/>
        <v>11660.38</v>
      </c>
      <c r="CQ145">
        <f t="shared" si="372"/>
        <v>1943.396</v>
      </c>
      <c r="CR145">
        <f t="shared" si="373"/>
        <v>0</v>
      </c>
      <c r="CS145">
        <f t="shared" si="374"/>
        <v>0</v>
      </c>
      <c r="CT145">
        <f t="shared" si="375"/>
        <v>0</v>
      </c>
      <c r="CU145">
        <f t="shared" si="361"/>
        <v>0</v>
      </c>
      <c r="CV145">
        <f t="shared" si="376"/>
        <v>0</v>
      </c>
      <c r="CW145">
        <f t="shared" si="362"/>
        <v>0</v>
      </c>
      <c r="CX145">
        <f t="shared" si="363"/>
        <v>0</v>
      </c>
      <c r="CY145">
        <f>0</f>
        <v>0</v>
      </c>
      <c r="CZ145">
        <f>0</f>
        <v>0</v>
      </c>
      <c r="DC145" t="s">
        <v>3</v>
      </c>
      <c r="DD145" t="s">
        <v>3</v>
      </c>
      <c r="DE145" t="s">
        <v>3</v>
      </c>
      <c r="DF145" t="s">
        <v>3</v>
      </c>
      <c r="DG145" t="s">
        <v>3</v>
      </c>
      <c r="DH145" t="s">
        <v>3</v>
      </c>
      <c r="DI145" t="s">
        <v>3</v>
      </c>
      <c r="DJ145" t="s">
        <v>3</v>
      </c>
      <c r="DK145" t="s">
        <v>3</v>
      </c>
      <c r="DL145" t="s">
        <v>3</v>
      </c>
      <c r="DM145" t="s">
        <v>3</v>
      </c>
      <c r="DN145">
        <v>0</v>
      </c>
      <c r="DO145">
        <v>0</v>
      </c>
      <c r="DP145">
        <v>1</v>
      </c>
      <c r="DQ145">
        <v>1</v>
      </c>
      <c r="DU145">
        <v>1010</v>
      </c>
      <c r="DV145" t="s">
        <v>55</v>
      </c>
      <c r="DW145" t="s">
        <v>55</v>
      </c>
      <c r="DX145">
        <v>1</v>
      </c>
      <c r="DZ145" t="s">
        <v>3</v>
      </c>
      <c r="EA145" t="s">
        <v>3</v>
      </c>
      <c r="EB145" t="s">
        <v>3</v>
      </c>
      <c r="EC145" t="s">
        <v>3</v>
      </c>
      <c r="EE145">
        <v>0</v>
      </c>
      <c r="EF145">
        <v>0</v>
      </c>
      <c r="EG145" t="s">
        <v>3</v>
      </c>
      <c r="EH145">
        <v>0</v>
      </c>
      <c r="EI145" t="s">
        <v>3</v>
      </c>
      <c r="EJ145">
        <v>0</v>
      </c>
      <c r="EK145">
        <v>333</v>
      </c>
      <c r="EL145" t="s">
        <v>3</v>
      </c>
      <c r="EM145" t="s">
        <v>3</v>
      </c>
      <c r="EO145" t="s">
        <v>3</v>
      </c>
      <c r="EQ145">
        <v>1024</v>
      </c>
      <c r="ER145">
        <v>196.70000000000002</v>
      </c>
      <c r="ES145">
        <v>196.70000000000002</v>
      </c>
      <c r="ET145">
        <v>0</v>
      </c>
      <c r="EU145">
        <v>0</v>
      </c>
      <c r="EV145">
        <v>0</v>
      </c>
      <c r="EW145">
        <v>0</v>
      </c>
      <c r="EX145">
        <v>0</v>
      </c>
      <c r="EZ145">
        <v>5</v>
      </c>
      <c r="FC145">
        <v>1</v>
      </c>
      <c r="FD145">
        <v>18</v>
      </c>
      <c r="FF145">
        <v>2286.2800000000002</v>
      </c>
      <c r="FQ145">
        <v>0</v>
      </c>
      <c r="FR145">
        <v>0</v>
      </c>
      <c r="FS145">
        <v>0</v>
      </c>
      <c r="FX145">
        <v>112</v>
      </c>
      <c r="FY145">
        <v>70</v>
      </c>
      <c r="GA145" t="s">
        <v>62</v>
      </c>
      <c r="GD145">
        <v>0</v>
      </c>
      <c r="GF145">
        <v>1154660637</v>
      </c>
      <c r="GG145">
        <v>2</v>
      </c>
      <c r="GH145">
        <v>3</v>
      </c>
      <c r="GI145">
        <v>5</v>
      </c>
      <c r="GJ145">
        <v>0</v>
      </c>
      <c r="GK145">
        <f>ROUND(R145*(R12)/100,2)</f>
        <v>0</v>
      </c>
      <c r="GL145">
        <f t="shared" si="364"/>
        <v>0</v>
      </c>
      <c r="GM145">
        <f>ROUND(O145+X145+Y145+GK145,2)+GX145</f>
        <v>11660.38</v>
      </c>
      <c r="GN145">
        <f t="shared" si="365"/>
        <v>11660.38</v>
      </c>
      <c r="GO145">
        <f t="shared" si="366"/>
        <v>0</v>
      </c>
      <c r="GP145">
        <f t="shared" si="367"/>
        <v>0</v>
      </c>
      <c r="GR145">
        <v>1</v>
      </c>
      <c r="GS145">
        <v>1</v>
      </c>
      <c r="GT145">
        <v>0</v>
      </c>
      <c r="GU145" t="s">
        <v>3</v>
      </c>
      <c r="GV145">
        <f t="shared" si="368"/>
        <v>0</v>
      </c>
      <c r="GW145">
        <v>1</v>
      </c>
      <c r="GX145">
        <f t="shared" si="369"/>
        <v>0</v>
      </c>
      <c r="HA145">
        <v>0</v>
      </c>
      <c r="HB145">
        <v>0</v>
      </c>
      <c r="HC145">
        <f t="shared" si="370"/>
        <v>0</v>
      </c>
      <c r="HE145" t="s">
        <v>20</v>
      </c>
      <c r="HF145" t="s">
        <v>21</v>
      </c>
      <c r="HM145" t="s">
        <v>3</v>
      </c>
      <c r="HN145" t="s">
        <v>3</v>
      </c>
      <c r="HO145" t="s">
        <v>3</v>
      </c>
      <c r="HP145" t="s">
        <v>3</v>
      </c>
      <c r="HQ145" t="s">
        <v>3</v>
      </c>
      <c r="HS145">
        <v>0</v>
      </c>
      <c r="IK145">
        <v>0</v>
      </c>
    </row>
    <row r="146" spans="1:245" x14ac:dyDescent="0.2">
      <c r="A146">
        <v>18</v>
      </c>
      <c r="B146">
        <v>1</v>
      </c>
      <c r="C146">
        <v>192</v>
      </c>
      <c r="E146" t="s">
        <v>3</v>
      </c>
      <c r="F146" t="s">
        <v>16</v>
      </c>
      <c r="G146" t="s">
        <v>64</v>
      </c>
      <c r="H146" t="s">
        <v>55</v>
      </c>
      <c r="I146">
        <f>I142*J146</f>
        <v>3</v>
      </c>
      <c r="J146">
        <v>20</v>
      </c>
      <c r="K146">
        <v>20</v>
      </c>
      <c r="O146">
        <f t="shared" si="341"/>
        <v>3526.57</v>
      </c>
      <c r="P146">
        <f t="shared" si="342"/>
        <v>3526.57</v>
      </c>
      <c r="Q146">
        <f t="shared" si="343"/>
        <v>0</v>
      </c>
      <c r="R146">
        <f t="shared" si="344"/>
        <v>0</v>
      </c>
      <c r="S146">
        <f t="shared" si="345"/>
        <v>0</v>
      </c>
      <c r="T146">
        <f t="shared" si="346"/>
        <v>0</v>
      </c>
      <c r="U146">
        <f t="shared" si="347"/>
        <v>0</v>
      </c>
      <c r="V146">
        <f t="shared" si="348"/>
        <v>0</v>
      </c>
      <c r="W146">
        <f t="shared" si="349"/>
        <v>0</v>
      </c>
      <c r="X146">
        <f t="shared" si="350"/>
        <v>0</v>
      </c>
      <c r="Y146">
        <f t="shared" si="351"/>
        <v>0</v>
      </c>
      <c r="AA146">
        <v>-1</v>
      </c>
      <c r="AB146">
        <f t="shared" si="352"/>
        <v>118.98</v>
      </c>
      <c r="AC146">
        <f t="shared" si="353"/>
        <v>118.98</v>
      </c>
      <c r="AD146">
        <f t="shared" si="371"/>
        <v>0</v>
      </c>
      <c r="AE146">
        <f t="shared" si="354"/>
        <v>0</v>
      </c>
      <c r="AF146">
        <f t="shared" si="355"/>
        <v>0</v>
      </c>
      <c r="AG146">
        <f t="shared" si="356"/>
        <v>0</v>
      </c>
      <c r="AH146">
        <f t="shared" si="357"/>
        <v>0</v>
      </c>
      <c r="AI146">
        <f t="shared" si="358"/>
        <v>0</v>
      </c>
      <c r="AJ146">
        <f t="shared" si="359"/>
        <v>0</v>
      </c>
      <c r="AK146">
        <v>118.98</v>
      </c>
      <c r="AL146">
        <v>118.98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1</v>
      </c>
      <c r="AW146">
        <v>1</v>
      </c>
      <c r="AZ146">
        <v>1</v>
      </c>
      <c r="BA146">
        <v>1</v>
      </c>
      <c r="BB146">
        <v>1</v>
      </c>
      <c r="BC146">
        <v>9.8800000000000008</v>
      </c>
      <c r="BD146" t="s">
        <v>3</v>
      </c>
      <c r="BE146" t="s">
        <v>3</v>
      </c>
      <c r="BF146" t="s">
        <v>3</v>
      </c>
      <c r="BG146" t="s">
        <v>3</v>
      </c>
      <c r="BH146">
        <v>3</v>
      </c>
      <c r="BI146">
        <v>0</v>
      </c>
      <c r="BJ146" t="s">
        <v>3</v>
      </c>
      <c r="BM146">
        <v>333</v>
      </c>
      <c r="BN146">
        <v>0</v>
      </c>
      <c r="BO146" t="s">
        <v>3</v>
      </c>
      <c r="BP146">
        <v>0</v>
      </c>
      <c r="BQ146">
        <v>0</v>
      </c>
      <c r="BR146">
        <v>0</v>
      </c>
      <c r="BS146">
        <v>1</v>
      </c>
      <c r="BT146">
        <v>1</v>
      </c>
      <c r="BU146">
        <v>1</v>
      </c>
      <c r="BV146">
        <v>1</v>
      </c>
      <c r="BW146">
        <v>1</v>
      </c>
      <c r="BX146">
        <v>1</v>
      </c>
      <c r="BY146" t="s">
        <v>3</v>
      </c>
      <c r="BZ146">
        <v>112</v>
      </c>
      <c r="CA146">
        <v>70</v>
      </c>
      <c r="CB146" t="s">
        <v>3</v>
      </c>
      <c r="CE146">
        <v>0</v>
      </c>
      <c r="CF146">
        <v>0</v>
      </c>
      <c r="CG146">
        <v>0</v>
      </c>
      <c r="CM146">
        <v>0</v>
      </c>
      <c r="CN146" t="s">
        <v>3</v>
      </c>
      <c r="CO146">
        <v>0</v>
      </c>
      <c r="CP146">
        <f t="shared" si="360"/>
        <v>3526.57</v>
      </c>
      <c r="CQ146">
        <f t="shared" si="372"/>
        <v>1175.5224000000001</v>
      </c>
      <c r="CR146">
        <f t="shared" si="373"/>
        <v>0</v>
      </c>
      <c r="CS146">
        <f t="shared" si="374"/>
        <v>0</v>
      </c>
      <c r="CT146">
        <f t="shared" si="375"/>
        <v>0</v>
      </c>
      <c r="CU146">
        <f t="shared" si="361"/>
        <v>0</v>
      </c>
      <c r="CV146">
        <f t="shared" si="376"/>
        <v>0</v>
      </c>
      <c r="CW146">
        <f t="shared" si="362"/>
        <v>0</v>
      </c>
      <c r="CX146">
        <f t="shared" si="363"/>
        <v>0</v>
      </c>
      <c r="CY146">
        <f>0</f>
        <v>0</v>
      </c>
      <c r="CZ146">
        <f>0</f>
        <v>0</v>
      </c>
      <c r="DC146" t="s">
        <v>3</v>
      </c>
      <c r="DD146" t="s">
        <v>3</v>
      </c>
      <c r="DE146" t="s">
        <v>3</v>
      </c>
      <c r="DF146" t="s">
        <v>3</v>
      </c>
      <c r="DG146" t="s">
        <v>3</v>
      </c>
      <c r="DH146" t="s">
        <v>3</v>
      </c>
      <c r="DI146" t="s">
        <v>3</v>
      </c>
      <c r="DJ146" t="s">
        <v>3</v>
      </c>
      <c r="DK146" t="s">
        <v>3</v>
      </c>
      <c r="DL146" t="s">
        <v>3</v>
      </c>
      <c r="DM146" t="s">
        <v>3</v>
      </c>
      <c r="DN146">
        <v>0</v>
      </c>
      <c r="DO146">
        <v>0</v>
      </c>
      <c r="DP146">
        <v>1</v>
      </c>
      <c r="DQ146">
        <v>1</v>
      </c>
      <c r="DU146">
        <v>1010</v>
      </c>
      <c r="DV146" t="s">
        <v>55</v>
      </c>
      <c r="DW146" t="s">
        <v>55</v>
      </c>
      <c r="DX146">
        <v>1</v>
      </c>
      <c r="DZ146" t="s">
        <v>3</v>
      </c>
      <c r="EA146" t="s">
        <v>3</v>
      </c>
      <c r="EB146" t="s">
        <v>3</v>
      </c>
      <c r="EC146" t="s">
        <v>3</v>
      </c>
      <c r="EE146">
        <v>0</v>
      </c>
      <c r="EF146">
        <v>0</v>
      </c>
      <c r="EG146" t="s">
        <v>3</v>
      </c>
      <c r="EH146">
        <v>0</v>
      </c>
      <c r="EI146" t="s">
        <v>3</v>
      </c>
      <c r="EJ146">
        <v>0</v>
      </c>
      <c r="EK146">
        <v>333</v>
      </c>
      <c r="EL146" t="s">
        <v>3</v>
      </c>
      <c r="EM146" t="s">
        <v>3</v>
      </c>
      <c r="EO146" t="s">
        <v>3</v>
      </c>
      <c r="EQ146">
        <v>1024</v>
      </c>
      <c r="ER146">
        <v>118.98</v>
      </c>
      <c r="ES146">
        <v>118.98</v>
      </c>
      <c r="ET146">
        <v>0</v>
      </c>
      <c r="EU146">
        <v>0</v>
      </c>
      <c r="EV146">
        <v>0</v>
      </c>
      <c r="EW146">
        <v>0</v>
      </c>
      <c r="EX146">
        <v>0</v>
      </c>
      <c r="EZ146">
        <v>5</v>
      </c>
      <c r="FC146">
        <v>1</v>
      </c>
      <c r="FD146">
        <v>18</v>
      </c>
      <c r="FF146">
        <v>1383.02</v>
      </c>
      <c r="FQ146">
        <v>0</v>
      </c>
      <c r="FR146">
        <v>0</v>
      </c>
      <c r="FS146">
        <v>0</v>
      </c>
      <c r="FX146">
        <v>112</v>
      </c>
      <c r="FY146">
        <v>70</v>
      </c>
      <c r="GA146" t="s">
        <v>65</v>
      </c>
      <c r="GD146">
        <v>0</v>
      </c>
      <c r="GF146">
        <v>158177034</v>
      </c>
      <c r="GG146">
        <v>2</v>
      </c>
      <c r="GH146">
        <v>3</v>
      </c>
      <c r="GI146">
        <v>5</v>
      </c>
      <c r="GJ146">
        <v>0</v>
      </c>
      <c r="GK146">
        <f>ROUND(R146*(R12)/100,2)</f>
        <v>0</v>
      </c>
      <c r="GL146">
        <f t="shared" si="364"/>
        <v>0</v>
      </c>
      <c r="GM146">
        <f>ROUND(O146+X146+Y146+GK146,2)+GX146</f>
        <v>3526.57</v>
      </c>
      <c r="GN146">
        <f t="shared" si="365"/>
        <v>3526.57</v>
      </c>
      <c r="GO146">
        <f t="shared" si="366"/>
        <v>0</v>
      </c>
      <c r="GP146">
        <f t="shared" si="367"/>
        <v>0</v>
      </c>
      <c r="GR146">
        <v>1</v>
      </c>
      <c r="GS146">
        <v>1</v>
      </c>
      <c r="GT146">
        <v>0</v>
      </c>
      <c r="GU146" t="s">
        <v>3</v>
      </c>
      <c r="GV146">
        <f t="shared" si="368"/>
        <v>0</v>
      </c>
      <c r="GW146">
        <v>1</v>
      </c>
      <c r="GX146">
        <f t="shared" si="369"/>
        <v>0</v>
      </c>
      <c r="HA146">
        <v>0</v>
      </c>
      <c r="HB146">
        <v>0</v>
      </c>
      <c r="HC146">
        <f t="shared" si="370"/>
        <v>0</v>
      </c>
      <c r="HE146" t="s">
        <v>20</v>
      </c>
      <c r="HF146" t="s">
        <v>21</v>
      </c>
      <c r="HM146" t="s">
        <v>3</v>
      </c>
      <c r="HN146" t="s">
        <v>3</v>
      </c>
      <c r="HO146" t="s">
        <v>3</v>
      </c>
      <c r="HP146" t="s">
        <v>3</v>
      </c>
      <c r="HQ146" t="s">
        <v>3</v>
      </c>
      <c r="HS146">
        <v>0</v>
      </c>
      <c r="IK146">
        <v>0</v>
      </c>
    </row>
    <row r="147" spans="1:245" x14ac:dyDescent="0.2">
      <c r="A147">
        <v>19</v>
      </c>
      <c r="B147">
        <v>1</v>
      </c>
      <c r="F147" t="s">
        <v>3</v>
      </c>
      <c r="G147" t="s">
        <v>114</v>
      </c>
      <c r="H147" t="s">
        <v>3</v>
      </c>
      <c r="AA147">
        <v>1</v>
      </c>
      <c r="IK147">
        <v>0</v>
      </c>
    </row>
    <row r="148" spans="1:245" x14ac:dyDescent="0.2">
      <c r="A148">
        <v>17</v>
      </c>
      <c r="B148">
        <v>1</v>
      </c>
      <c r="C148">
        <f>ROW(SmtRes!A199)</f>
        <v>199</v>
      </c>
      <c r="D148">
        <f>ROW(EtalonRes!A121)</f>
        <v>121</v>
      </c>
      <c r="E148" t="s">
        <v>127</v>
      </c>
      <c r="F148" t="s">
        <v>49</v>
      </c>
      <c r="G148" t="s">
        <v>50</v>
      </c>
      <c r="H148" t="s">
        <v>51</v>
      </c>
      <c r="I148">
        <f>ROUND(28/100,9)</f>
        <v>0.28000000000000003</v>
      </c>
      <c r="J148">
        <v>0</v>
      </c>
      <c r="K148">
        <f>ROUND(28/100,9)</f>
        <v>0.28000000000000003</v>
      </c>
      <c r="O148">
        <f t="shared" ref="O148:O159" si="377">ROUND(CP148,2)</f>
        <v>14951.49</v>
      </c>
      <c r="P148">
        <f t="shared" ref="P148:P159" si="378">ROUND(CQ148*I148,2)</f>
        <v>0</v>
      </c>
      <c r="Q148">
        <f t="shared" ref="Q148:Q159" si="379">ROUND(CR148*I148,2)</f>
        <v>617.85</v>
      </c>
      <c r="R148">
        <f t="shared" ref="R148:R159" si="380">ROUND(CS148*I148,2)</f>
        <v>1.9</v>
      </c>
      <c r="S148">
        <f t="shared" ref="S148:S159" si="381">ROUND(CT148*I148,2)</f>
        <v>14333.64</v>
      </c>
      <c r="T148">
        <f t="shared" ref="T148:T159" si="382">ROUND(CU148*I148,2)</f>
        <v>0</v>
      </c>
      <c r="U148">
        <f t="shared" ref="U148:U159" si="383">CV148*I148</f>
        <v>22.540000000000003</v>
      </c>
      <c r="V148">
        <f t="shared" ref="V148:V159" si="384">CW148*I148</f>
        <v>0</v>
      </c>
      <c r="W148">
        <f t="shared" ref="W148:W159" si="385">ROUND(CX148*I148,2)</f>
        <v>0</v>
      </c>
      <c r="X148">
        <f t="shared" ref="X148:X159" si="386">ROUND(CY148,2)</f>
        <v>10033.549999999999</v>
      </c>
      <c r="Y148">
        <f t="shared" ref="Y148:Y159" si="387">ROUND(CZ148,2)</f>
        <v>1433.36</v>
      </c>
      <c r="AA148">
        <v>64249956</v>
      </c>
      <c r="AB148">
        <f t="shared" ref="AB148:AB159" si="388">ROUND((AC148+AD148+AF148),6)</f>
        <v>53398.16</v>
      </c>
      <c r="AC148">
        <f t="shared" ref="AC148:AC159" si="389">ROUND((ES148),6)</f>
        <v>0</v>
      </c>
      <c r="AD148">
        <f>ROUND((((ET148)-(EU148))+AE148),6)</f>
        <v>2206.6</v>
      </c>
      <c r="AE148">
        <f t="shared" ref="AE148:AE159" si="390">ROUND((EU148),6)</f>
        <v>6.8</v>
      </c>
      <c r="AF148">
        <f t="shared" ref="AF148:AF159" si="391">ROUND((EV148),6)</f>
        <v>51191.56</v>
      </c>
      <c r="AG148">
        <f t="shared" ref="AG148:AG159" si="392">ROUND((AP148),6)</f>
        <v>0</v>
      </c>
      <c r="AH148">
        <f t="shared" ref="AH148:AH159" si="393">(EW148)</f>
        <v>80.5</v>
      </c>
      <c r="AI148">
        <f t="shared" ref="AI148:AI159" si="394">(EX148)</f>
        <v>0</v>
      </c>
      <c r="AJ148">
        <f t="shared" ref="AJ148:AJ159" si="395">(AS148)</f>
        <v>0</v>
      </c>
      <c r="AK148">
        <v>53398.16</v>
      </c>
      <c r="AL148">
        <v>0</v>
      </c>
      <c r="AM148">
        <v>2206.6</v>
      </c>
      <c r="AN148">
        <v>6.8</v>
      </c>
      <c r="AO148">
        <v>51191.56</v>
      </c>
      <c r="AP148">
        <v>0</v>
      </c>
      <c r="AQ148">
        <v>80.5</v>
      </c>
      <c r="AR148">
        <v>0</v>
      </c>
      <c r="AS148">
        <v>0</v>
      </c>
      <c r="AT148">
        <v>70</v>
      </c>
      <c r="AU148">
        <v>10</v>
      </c>
      <c r="AV148">
        <v>1</v>
      </c>
      <c r="AW148">
        <v>1</v>
      </c>
      <c r="AZ148">
        <v>1</v>
      </c>
      <c r="BA148">
        <v>1</v>
      </c>
      <c r="BB148">
        <v>1</v>
      </c>
      <c r="BC148">
        <v>1</v>
      </c>
      <c r="BD148" t="s">
        <v>3</v>
      </c>
      <c r="BE148" t="s">
        <v>3</v>
      </c>
      <c r="BF148" t="s">
        <v>3</v>
      </c>
      <c r="BG148" t="s">
        <v>3</v>
      </c>
      <c r="BH148">
        <v>0</v>
      </c>
      <c r="BI148">
        <v>4</v>
      </c>
      <c r="BJ148" t="s">
        <v>52</v>
      </c>
      <c r="BM148">
        <v>0</v>
      </c>
      <c r="BN148">
        <v>0</v>
      </c>
      <c r="BO148" t="s">
        <v>3</v>
      </c>
      <c r="BP148">
        <v>0</v>
      </c>
      <c r="BQ148">
        <v>1</v>
      </c>
      <c r="BR148">
        <v>0</v>
      </c>
      <c r="BS148">
        <v>1</v>
      </c>
      <c r="BT148">
        <v>1</v>
      </c>
      <c r="BU148">
        <v>1</v>
      </c>
      <c r="BV148">
        <v>1</v>
      </c>
      <c r="BW148">
        <v>1</v>
      </c>
      <c r="BX148">
        <v>1</v>
      </c>
      <c r="BY148" t="s">
        <v>3</v>
      </c>
      <c r="BZ148">
        <v>70</v>
      </c>
      <c r="CA148">
        <v>10</v>
      </c>
      <c r="CB148" t="s">
        <v>3</v>
      </c>
      <c r="CE148">
        <v>0</v>
      </c>
      <c r="CF148">
        <v>0</v>
      </c>
      <c r="CG148">
        <v>0</v>
      </c>
      <c r="CM148">
        <v>0</v>
      </c>
      <c r="CN148" t="s">
        <v>3</v>
      </c>
      <c r="CO148">
        <v>0</v>
      </c>
      <c r="CP148">
        <f t="shared" ref="CP148:CP159" si="396">(P148+Q148+S148)</f>
        <v>14951.49</v>
      </c>
      <c r="CQ148">
        <f>(AC148*BC148*AW148)</f>
        <v>0</v>
      </c>
      <c r="CR148">
        <f>((((ET148)*BB148-(EU148)*BS148)+AE148*BS148)*AV148)</f>
        <v>2206.6</v>
      </c>
      <c r="CS148">
        <f>(AE148*BS148*AV148)</f>
        <v>6.8</v>
      </c>
      <c r="CT148">
        <f>(AF148*BA148*AV148)</f>
        <v>51191.56</v>
      </c>
      <c r="CU148">
        <f t="shared" ref="CU148:CU159" si="397">AG148</f>
        <v>0</v>
      </c>
      <c r="CV148">
        <f>(AH148*AV148)</f>
        <v>80.5</v>
      </c>
      <c r="CW148">
        <f t="shared" ref="CW148:CW159" si="398">AI148</f>
        <v>0</v>
      </c>
      <c r="CX148">
        <f t="shared" ref="CX148:CX159" si="399">AJ148</f>
        <v>0</v>
      </c>
      <c r="CY148">
        <f>((S148*BZ148)/100)</f>
        <v>10033.547999999999</v>
      </c>
      <c r="CZ148">
        <f>((S148*CA148)/100)</f>
        <v>1433.364</v>
      </c>
      <c r="DC148" t="s">
        <v>3</v>
      </c>
      <c r="DD148" t="s">
        <v>3</v>
      </c>
      <c r="DE148" t="s">
        <v>3</v>
      </c>
      <c r="DF148" t="s">
        <v>3</v>
      </c>
      <c r="DG148" t="s">
        <v>3</v>
      </c>
      <c r="DH148" t="s">
        <v>3</v>
      </c>
      <c r="DI148" t="s">
        <v>3</v>
      </c>
      <c r="DJ148" t="s">
        <v>3</v>
      </c>
      <c r="DK148" t="s">
        <v>3</v>
      </c>
      <c r="DL148" t="s">
        <v>3</v>
      </c>
      <c r="DM148" t="s">
        <v>3</v>
      </c>
      <c r="DN148">
        <v>0</v>
      </c>
      <c r="DO148">
        <v>0</v>
      </c>
      <c r="DP148">
        <v>1</v>
      </c>
      <c r="DQ148">
        <v>1</v>
      </c>
      <c r="DU148">
        <v>1010</v>
      </c>
      <c r="DV148" t="s">
        <v>51</v>
      </c>
      <c r="DW148" t="s">
        <v>51</v>
      </c>
      <c r="DX148">
        <v>100</v>
      </c>
      <c r="DZ148" t="s">
        <v>3</v>
      </c>
      <c r="EA148" t="s">
        <v>3</v>
      </c>
      <c r="EB148" t="s">
        <v>3</v>
      </c>
      <c r="EC148" t="s">
        <v>3</v>
      </c>
      <c r="EE148">
        <v>62941757</v>
      </c>
      <c r="EF148">
        <v>1</v>
      </c>
      <c r="EG148" t="s">
        <v>35</v>
      </c>
      <c r="EH148">
        <v>0</v>
      </c>
      <c r="EI148" t="s">
        <v>3</v>
      </c>
      <c r="EJ148">
        <v>4</v>
      </c>
      <c r="EK148">
        <v>0</v>
      </c>
      <c r="EL148" t="s">
        <v>36</v>
      </c>
      <c r="EM148" t="s">
        <v>37</v>
      </c>
      <c r="EO148" t="s">
        <v>3</v>
      </c>
      <c r="EQ148">
        <v>0</v>
      </c>
      <c r="ER148">
        <v>53398.16</v>
      </c>
      <c r="ES148">
        <v>0</v>
      </c>
      <c r="ET148">
        <v>2206.6</v>
      </c>
      <c r="EU148">
        <v>6.8</v>
      </c>
      <c r="EV148">
        <v>51191.56</v>
      </c>
      <c r="EW148">
        <v>80.5</v>
      </c>
      <c r="EX148">
        <v>0</v>
      </c>
      <c r="EY148">
        <v>0</v>
      </c>
      <c r="FQ148">
        <v>0</v>
      </c>
      <c r="FR148">
        <v>0</v>
      </c>
      <c r="FS148">
        <v>0</v>
      </c>
      <c r="FX148">
        <v>70</v>
      </c>
      <c r="FY148">
        <v>10</v>
      </c>
      <c r="GA148" t="s">
        <v>3</v>
      </c>
      <c r="GD148">
        <v>0</v>
      </c>
      <c r="GF148">
        <v>1158422448</v>
      </c>
      <c r="GG148">
        <v>2</v>
      </c>
      <c r="GH148">
        <v>1</v>
      </c>
      <c r="GI148">
        <v>-2</v>
      </c>
      <c r="GJ148">
        <v>0</v>
      </c>
      <c r="GK148">
        <f>ROUND(R148*(R12)/100,2)</f>
        <v>2.0499999999999998</v>
      </c>
      <c r="GL148">
        <f t="shared" ref="GL148:GL159" si="400">ROUND(IF(AND(BH148=3,BI148=3,FS148&lt;&gt;0),P148,0),2)</f>
        <v>0</v>
      </c>
      <c r="GM148">
        <f t="shared" ref="GM148:GM153" si="401">ROUND(O148+X148+Y148+GK148,2)+GX148</f>
        <v>26420.45</v>
      </c>
      <c r="GN148">
        <f t="shared" ref="GN148:GN159" si="402">IF(OR(BI148=0,BI148=1),GM148-GX148,0)</f>
        <v>0</v>
      </c>
      <c r="GO148">
        <f t="shared" ref="GO148:GO159" si="403">IF(BI148=2,GM148-GX148,0)</f>
        <v>0</v>
      </c>
      <c r="GP148">
        <f t="shared" ref="GP148:GP159" si="404">IF(BI148=4,GM148-GX148,0)</f>
        <v>26420.45</v>
      </c>
      <c r="GR148">
        <v>0</v>
      </c>
      <c r="GS148">
        <v>3</v>
      </c>
      <c r="GT148">
        <v>0</v>
      </c>
      <c r="GU148" t="s">
        <v>3</v>
      </c>
      <c r="GV148">
        <f t="shared" ref="GV148:GV159" si="405">ROUND((GT148),6)</f>
        <v>0</v>
      </c>
      <c r="GW148">
        <v>1</v>
      </c>
      <c r="GX148">
        <f t="shared" ref="GX148:GX159" si="406">ROUND(HC148*I148,2)</f>
        <v>0</v>
      </c>
      <c r="HA148">
        <v>0</v>
      </c>
      <c r="HB148">
        <v>0</v>
      </c>
      <c r="HC148">
        <f t="shared" ref="HC148:HC159" si="407">GV148*GW148</f>
        <v>0</v>
      </c>
      <c r="HE148" t="s">
        <v>3</v>
      </c>
      <c r="HF148" t="s">
        <v>3</v>
      </c>
      <c r="HM148" t="s">
        <v>3</v>
      </c>
      <c r="HN148" t="s">
        <v>3</v>
      </c>
      <c r="HO148" t="s">
        <v>3</v>
      </c>
      <c r="HP148" t="s">
        <v>3</v>
      </c>
      <c r="HQ148" t="s">
        <v>3</v>
      </c>
      <c r="HS148">
        <v>0</v>
      </c>
      <c r="IK148">
        <v>0</v>
      </c>
    </row>
    <row r="149" spans="1:245" x14ac:dyDescent="0.2">
      <c r="A149">
        <v>18</v>
      </c>
      <c r="B149">
        <v>1</v>
      </c>
      <c r="C149">
        <v>195</v>
      </c>
      <c r="E149" t="s">
        <v>128</v>
      </c>
      <c r="F149" t="s">
        <v>16</v>
      </c>
      <c r="G149" t="s">
        <v>54</v>
      </c>
      <c r="H149" t="s">
        <v>55</v>
      </c>
      <c r="I149">
        <f>I148*J149</f>
        <v>4</v>
      </c>
      <c r="J149">
        <v>14.285714285714285</v>
      </c>
      <c r="K149">
        <v>14.285714</v>
      </c>
      <c r="O149">
        <f t="shared" si="377"/>
        <v>57943.040000000001</v>
      </c>
      <c r="P149">
        <f t="shared" si="378"/>
        <v>57943.040000000001</v>
      </c>
      <c r="Q149">
        <f t="shared" si="379"/>
        <v>0</v>
      </c>
      <c r="R149">
        <f t="shared" si="380"/>
        <v>0</v>
      </c>
      <c r="S149">
        <f t="shared" si="381"/>
        <v>0</v>
      </c>
      <c r="T149">
        <f t="shared" si="382"/>
        <v>0</v>
      </c>
      <c r="U149">
        <f t="shared" si="383"/>
        <v>0</v>
      </c>
      <c r="V149">
        <f t="shared" si="384"/>
        <v>0</v>
      </c>
      <c r="W149">
        <f t="shared" si="385"/>
        <v>0</v>
      </c>
      <c r="X149">
        <f t="shared" si="386"/>
        <v>0</v>
      </c>
      <c r="Y149">
        <f t="shared" si="387"/>
        <v>0</v>
      </c>
      <c r="AA149">
        <v>64249956</v>
      </c>
      <c r="AB149">
        <f t="shared" si="388"/>
        <v>1466.17</v>
      </c>
      <c r="AC149">
        <f t="shared" si="389"/>
        <v>1466.17</v>
      </c>
      <c r="AD149">
        <f t="shared" ref="AD149:AD159" si="408">ROUND((ET149),6)</f>
        <v>0</v>
      </c>
      <c r="AE149">
        <f t="shared" si="390"/>
        <v>0</v>
      </c>
      <c r="AF149">
        <f t="shared" si="391"/>
        <v>0</v>
      </c>
      <c r="AG149">
        <f t="shared" si="392"/>
        <v>0</v>
      </c>
      <c r="AH149">
        <f t="shared" si="393"/>
        <v>0</v>
      </c>
      <c r="AI149">
        <f t="shared" si="394"/>
        <v>0</v>
      </c>
      <c r="AJ149">
        <f t="shared" si="395"/>
        <v>0</v>
      </c>
      <c r="AK149">
        <v>1466.17</v>
      </c>
      <c r="AL149">
        <v>1466.17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1</v>
      </c>
      <c r="AW149">
        <v>1</v>
      </c>
      <c r="AZ149">
        <v>1</v>
      </c>
      <c r="BA149">
        <v>1</v>
      </c>
      <c r="BB149">
        <v>1</v>
      </c>
      <c r="BC149">
        <v>9.8800000000000008</v>
      </c>
      <c r="BD149" t="s">
        <v>3</v>
      </c>
      <c r="BE149" t="s">
        <v>3</v>
      </c>
      <c r="BF149" t="s">
        <v>3</v>
      </c>
      <c r="BG149" t="s">
        <v>3</v>
      </c>
      <c r="BH149">
        <v>3</v>
      </c>
      <c r="BI149">
        <v>0</v>
      </c>
      <c r="BJ149" t="s">
        <v>3</v>
      </c>
      <c r="BM149">
        <v>333</v>
      </c>
      <c r="BN149">
        <v>0</v>
      </c>
      <c r="BO149" t="s">
        <v>3</v>
      </c>
      <c r="BP149">
        <v>0</v>
      </c>
      <c r="BQ149">
        <v>0</v>
      </c>
      <c r="BR149">
        <v>0</v>
      </c>
      <c r="BS149">
        <v>1</v>
      </c>
      <c r="BT149">
        <v>1</v>
      </c>
      <c r="BU149">
        <v>1</v>
      </c>
      <c r="BV149">
        <v>1</v>
      </c>
      <c r="BW149">
        <v>1</v>
      </c>
      <c r="BX149">
        <v>1</v>
      </c>
      <c r="BY149" t="s">
        <v>3</v>
      </c>
      <c r="BZ149">
        <v>112</v>
      </c>
      <c r="CA149">
        <v>70</v>
      </c>
      <c r="CB149" t="s">
        <v>3</v>
      </c>
      <c r="CE149">
        <v>0</v>
      </c>
      <c r="CF149">
        <v>0</v>
      </c>
      <c r="CG149">
        <v>0</v>
      </c>
      <c r="CM149">
        <v>0</v>
      </c>
      <c r="CN149" t="s">
        <v>3</v>
      </c>
      <c r="CO149">
        <v>0</v>
      </c>
      <c r="CP149">
        <f t="shared" si="396"/>
        <v>57943.040000000001</v>
      </c>
      <c r="CQ149">
        <f t="shared" ref="CQ149:CQ159" si="409">AC149*BC149</f>
        <v>14485.759600000001</v>
      </c>
      <c r="CR149">
        <f t="shared" ref="CR149:CR159" si="410">AD149*BB149</f>
        <v>0</v>
      </c>
      <c r="CS149">
        <f t="shared" ref="CS149:CS159" si="411">AE149*BS149</f>
        <v>0</v>
      </c>
      <c r="CT149">
        <f t="shared" ref="CT149:CT159" si="412">AF149*BA149</f>
        <v>0</v>
      </c>
      <c r="CU149">
        <f t="shared" si="397"/>
        <v>0</v>
      </c>
      <c r="CV149">
        <f t="shared" ref="CV149:CV159" si="413">AH149</f>
        <v>0</v>
      </c>
      <c r="CW149">
        <f t="shared" si="398"/>
        <v>0</v>
      </c>
      <c r="CX149">
        <f t="shared" si="399"/>
        <v>0</v>
      </c>
      <c r="CY149">
        <f>0</f>
        <v>0</v>
      </c>
      <c r="CZ149">
        <f>0</f>
        <v>0</v>
      </c>
      <c r="DC149" t="s">
        <v>3</v>
      </c>
      <c r="DD149" t="s">
        <v>3</v>
      </c>
      <c r="DE149" t="s">
        <v>3</v>
      </c>
      <c r="DF149" t="s">
        <v>3</v>
      </c>
      <c r="DG149" t="s">
        <v>3</v>
      </c>
      <c r="DH149" t="s">
        <v>3</v>
      </c>
      <c r="DI149" t="s">
        <v>3</v>
      </c>
      <c r="DJ149" t="s">
        <v>3</v>
      </c>
      <c r="DK149" t="s">
        <v>3</v>
      </c>
      <c r="DL149" t="s">
        <v>3</v>
      </c>
      <c r="DM149" t="s">
        <v>3</v>
      </c>
      <c r="DN149">
        <v>0</v>
      </c>
      <c r="DO149">
        <v>0</v>
      </c>
      <c r="DP149">
        <v>1</v>
      </c>
      <c r="DQ149">
        <v>1</v>
      </c>
      <c r="DU149">
        <v>1010</v>
      </c>
      <c r="DV149" t="s">
        <v>55</v>
      </c>
      <c r="DW149" t="s">
        <v>55</v>
      </c>
      <c r="DX149">
        <v>1</v>
      </c>
      <c r="DZ149" t="s">
        <v>3</v>
      </c>
      <c r="EA149" t="s">
        <v>3</v>
      </c>
      <c r="EB149" t="s">
        <v>3</v>
      </c>
      <c r="EC149" t="s">
        <v>3</v>
      </c>
      <c r="EE149">
        <v>0</v>
      </c>
      <c r="EF149">
        <v>0</v>
      </c>
      <c r="EG149" t="s">
        <v>3</v>
      </c>
      <c r="EH149">
        <v>0</v>
      </c>
      <c r="EI149" t="s">
        <v>3</v>
      </c>
      <c r="EJ149">
        <v>0</v>
      </c>
      <c r="EK149">
        <v>333</v>
      </c>
      <c r="EL149" t="s">
        <v>3</v>
      </c>
      <c r="EM149" t="s">
        <v>3</v>
      </c>
      <c r="EO149" t="s">
        <v>3</v>
      </c>
      <c r="EQ149">
        <v>0</v>
      </c>
      <c r="ER149">
        <v>1466.17</v>
      </c>
      <c r="ES149">
        <v>1466.17</v>
      </c>
      <c r="ET149">
        <v>0</v>
      </c>
      <c r="EU149">
        <v>0</v>
      </c>
      <c r="EV149">
        <v>0</v>
      </c>
      <c r="EW149">
        <v>0</v>
      </c>
      <c r="EX149">
        <v>0</v>
      </c>
      <c r="EZ149">
        <v>5</v>
      </c>
      <c r="FC149">
        <v>1</v>
      </c>
      <c r="FD149">
        <v>18</v>
      </c>
      <c r="FF149">
        <v>17042.09</v>
      </c>
      <c r="FQ149">
        <v>0</v>
      </c>
      <c r="FR149">
        <v>0</v>
      </c>
      <c r="FS149">
        <v>0</v>
      </c>
      <c r="FX149">
        <v>112</v>
      </c>
      <c r="FY149">
        <v>70</v>
      </c>
      <c r="GA149" t="s">
        <v>56</v>
      </c>
      <c r="GD149">
        <v>0</v>
      </c>
      <c r="GF149">
        <v>277238542</v>
      </c>
      <c r="GG149">
        <v>2</v>
      </c>
      <c r="GH149">
        <v>3</v>
      </c>
      <c r="GI149">
        <v>5</v>
      </c>
      <c r="GJ149">
        <v>0</v>
      </c>
      <c r="GK149">
        <f>ROUND(R149*(R12)/100,2)</f>
        <v>0</v>
      </c>
      <c r="GL149">
        <f t="shared" si="400"/>
        <v>0</v>
      </c>
      <c r="GM149">
        <f t="shared" si="401"/>
        <v>57943.040000000001</v>
      </c>
      <c r="GN149">
        <f t="shared" si="402"/>
        <v>57943.040000000001</v>
      </c>
      <c r="GO149">
        <f t="shared" si="403"/>
        <v>0</v>
      </c>
      <c r="GP149">
        <f t="shared" si="404"/>
        <v>0</v>
      </c>
      <c r="GR149">
        <v>1</v>
      </c>
      <c r="GS149">
        <v>1</v>
      </c>
      <c r="GT149">
        <v>0</v>
      </c>
      <c r="GU149" t="s">
        <v>3</v>
      </c>
      <c r="GV149">
        <f t="shared" si="405"/>
        <v>0</v>
      </c>
      <c r="GW149">
        <v>1</v>
      </c>
      <c r="GX149">
        <f t="shared" si="406"/>
        <v>0</v>
      </c>
      <c r="HA149">
        <v>0</v>
      </c>
      <c r="HB149">
        <v>0</v>
      </c>
      <c r="HC149">
        <f t="shared" si="407"/>
        <v>0</v>
      </c>
      <c r="HE149" t="s">
        <v>20</v>
      </c>
      <c r="HF149" t="s">
        <v>21</v>
      </c>
      <c r="HM149" t="s">
        <v>3</v>
      </c>
      <c r="HN149" t="s">
        <v>3</v>
      </c>
      <c r="HO149" t="s">
        <v>3</v>
      </c>
      <c r="HP149" t="s">
        <v>3</v>
      </c>
      <c r="HQ149" t="s">
        <v>3</v>
      </c>
      <c r="HS149">
        <v>0</v>
      </c>
      <c r="IK149">
        <v>0</v>
      </c>
    </row>
    <row r="150" spans="1:245" x14ac:dyDescent="0.2">
      <c r="A150">
        <v>18</v>
      </c>
      <c r="B150">
        <v>1</v>
      </c>
      <c r="C150">
        <v>196</v>
      </c>
      <c r="E150" t="s">
        <v>129</v>
      </c>
      <c r="F150" t="s">
        <v>16</v>
      </c>
      <c r="G150" t="s">
        <v>58</v>
      </c>
      <c r="H150" t="s">
        <v>55</v>
      </c>
      <c r="I150">
        <f>I148*J150</f>
        <v>4</v>
      </c>
      <c r="J150">
        <v>14.285714285714285</v>
      </c>
      <c r="K150">
        <v>14.285714</v>
      </c>
      <c r="O150">
        <f t="shared" si="377"/>
        <v>27026.15</v>
      </c>
      <c r="P150">
        <f t="shared" si="378"/>
        <v>27026.15</v>
      </c>
      <c r="Q150">
        <f t="shared" si="379"/>
        <v>0</v>
      </c>
      <c r="R150">
        <f t="shared" si="380"/>
        <v>0</v>
      </c>
      <c r="S150">
        <f t="shared" si="381"/>
        <v>0</v>
      </c>
      <c r="T150">
        <f t="shared" si="382"/>
        <v>0</v>
      </c>
      <c r="U150">
        <f t="shared" si="383"/>
        <v>0</v>
      </c>
      <c r="V150">
        <f t="shared" si="384"/>
        <v>0</v>
      </c>
      <c r="W150">
        <f t="shared" si="385"/>
        <v>0</v>
      </c>
      <c r="X150">
        <f t="shared" si="386"/>
        <v>0</v>
      </c>
      <c r="Y150">
        <f t="shared" si="387"/>
        <v>0</v>
      </c>
      <c r="AA150">
        <v>64249956</v>
      </c>
      <c r="AB150">
        <f t="shared" si="388"/>
        <v>683.86</v>
      </c>
      <c r="AC150">
        <f t="shared" si="389"/>
        <v>683.86</v>
      </c>
      <c r="AD150">
        <f t="shared" si="408"/>
        <v>0</v>
      </c>
      <c r="AE150">
        <f t="shared" si="390"/>
        <v>0</v>
      </c>
      <c r="AF150">
        <f t="shared" si="391"/>
        <v>0</v>
      </c>
      <c r="AG150">
        <f t="shared" si="392"/>
        <v>0</v>
      </c>
      <c r="AH150">
        <f t="shared" si="393"/>
        <v>0</v>
      </c>
      <c r="AI150">
        <f t="shared" si="394"/>
        <v>0</v>
      </c>
      <c r="AJ150">
        <f t="shared" si="395"/>
        <v>0</v>
      </c>
      <c r="AK150">
        <v>683.86</v>
      </c>
      <c r="AL150">
        <v>683.86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1</v>
      </c>
      <c r="AW150">
        <v>1</v>
      </c>
      <c r="AZ150">
        <v>1</v>
      </c>
      <c r="BA150">
        <v>1</v>
      </c>
      <c r="BB150">
        <v>1</v>
      </c>
      <c r="BC150">
        <v>9.8800000000000008</v>
      </c>
      <c r="BD150" t="s">
        <v>3</v>
      </c>
      <c r="BE150" t="s">
        <v>3</v>
      </c>
      <c r="BF150" t="s">
        <v>3</v>
      </c>
      <c r="BG150" t="s">
        <v>3</v>
      </c>
      <c r="BH150">
        <v>3</v>
      </c>
      <c r="BI150">
        <v>0</v>
      </c>
      <c r="BJ150" t="s">
        <v>3</v>
      </c>
      <c r="BM150">
        <v>333</v>
      </c>
      <c r="BN150">
        <v>0</v>
      </c>
      <c r="BO150" t="s">
        <v>3</v>
      </c>
      <c r="BP150">
        <v>0</v>
      </c>
      <c r="BQ150">
        <v>0</v>
      </c>
      <c r="BR150">
        <v>0</v>
      </c>
      <c r="BS150">
        <v>1</v>
      </c>
      <c r="BT150">
        <v>1</v>
      </c>
      <c r="BU150">
        <v>1</v>
      </c>
      <c r="BV150">
        <v>1</v>
      </c>
      <c r="BW150">
        <v>1</v>
      </c>
      <c r="BX150">
        <v>1</v>
      </c>
      <c r="BY150" t="s">
        <v>3</v>
      </c>
      <c r="BZ150">
        <v>112</v>
      </c>
      <c r="CA150">
        <v>70</v>
      </c>
      <c r="CB150" t="s">
        <v>3</v>
      </c>
      <c r="CE150">
        <v>0</v>
      </c>
      <c r="CF150">
        <v>0</v>
      </c>
      <c r="CG150">
        <v>0</v>
      </c>
      <c r="CM150">
        <v>0</v>
      </c>
      <c r="CN150" t="s">
        <v>3</v>
      </c>
      <c r="CO150">
        <v>0</v>
      </c>
      <c r="CP150">
        <f t="shared" si="396"/>
        <v>27026.15</v>
      </c>
      <c r="CQ150">
        <f t="shared" si="409"/>
        <v>6756.5368000000008</v>
      </c>
      <c r="CR150">
        <f t="shared" si="410"/>
        <v>0</v>
      </c>
      <c r="CS150">
        <f t="shared" si="411"/>
        <v>0</v>
      </c>
      <c r="CT150">
        <f t="shared" si="412"/>
        <v>0</v>
      </c>
      <c r="CU150">
        <f t="shared" si="397"/>
        <v>0</v>
      </c>
      <c r="CV150">
        <f t="shared" si="413"/>
        <v>0</v>
      </c>
      <c r="CW150">
        <f t="shared" si="398"/>
        <v>0</v>
      </c>
      <c r="CX150">
        <f t="shared" si="399"/>
        <v>0</v>
      </c>
      <c r="CY150">
        <f>0</f>
        <v>0</v>
      </c>
      <c r="CZ150">
        <f>0</f>
        <v>0</v>
      </c>
      <c r="DC150" t="s">
        <v>3</v>
      </c>
      <c r="DD150" t="s">
        <v>3</v>
      </c>
      <c r="DE150" t="s">
        <v>3</v>
      </c>
      <c r="DF150" t="s">
        <v>3</v>
      </c>
      <c r="DG150" t="s">
        <v>3</v>
      </c>
      <c r="DH150" t="s">
        <v>3</v>
      </c>
      <c r="DI150" t="s">
        <v>3</v>
      </c>
      <c r="DJ150" t="s">
        <v>3</v>
      </c>
      <c r="DK150" t="s">
        <v>3</v>
      </c>
      <c r="DL150" t="s">
        <v>3</v>
      </c>
      <c r="DM150" t="s">
        <v>3</v>
      </c>
      <c r="DN150">
        <v>0</v>
      </c>
      <c r="DO150">
        <v>0</v>
      </c>
      <c r="DP150">
        <v>1</v>
      </c>
      <c r="DQ150">
        <v>1</v>
      </c>
      <c r="DU150">
        <v>1010</v>
      </c>
      <c r="DV150" t="s">
        <v>55</v>
      </c>
      <c r="DW150" t="s">
        <v>55</v>
      </c>
      <c r="DX150">
        <v>1</v>
      </c>
      <c r="DZ150" t="s">
        <v>3</v>
      </c>
      <c r="EA150" t="s">
        <v>3</v>
      </c>
      <c r="EB150" t="s">
        <v>3</v>
      </c>
      <c r="EC150" t="s">
        <v>3</v>
      </c>
      <c r="EE150">
        <v>0</v>
      </c>
      <c r="EF150">
        <v>0</v>
      </c>
      <c r="EG150" t="s">
        <v>3</v>
      </c>
      <c r="EH150">
        <v>0</v>
      </c>
      <c r="EI150" t="s">
        <v>3</v>
      </c>
      <c r="EJ150">
        <v>0</v>
      </c>
      <c r="EK150">
        <v>333</v>
      </c>
      <c r="EL150" t="s">
        <v>3</v>
      </c>
      <c r="EM150" t="s">
        <v>3</v>
      </c>
      <c r="EO150" t="s">
        <v>3</v>
      </c>
      <c r="EQ150">
        <v>0</v>
      </c>
      <c r="ER150">
        <v>683.86</v>
      </c>
      <c r="ES150">
        <v>683.86</v>
      </c>
      <c r="ET150">
        <v>0</v>
      </c>
      <c r="EU150">
        <v>0</v>
      </c>
      <c r="EV150">
        <v>0</v>
      </c>
      <c r="EW150">
        <v>0</v>
      </c>
      <c r="EX150">
        <v>0</v>
      </c>
      <c r="EZ150">
        <v>5</v>
      </c>
      <c r="FC150">
        <v>1</v>
      </c>
      <c r="FD150">
        <v>18</v>
      </c>
      <c r="FF150">
        <v>7948.85</v>
      </c>
      <c r="FQ150">
        <v>0</v>
      </c>
      <c r="FR150">
        <v>0</v>
      </c>
      <c r="FS150">
        <v>0</v>
      </c>
      <c r="FX150">
        <v>112</v>
      </c>
      <c r="FY150">
        <v>70</v>
      </c>
      <c r="GA150" t="s">
        <v>59</v>
      </c>
      <c r="GD150">
        <v>0</v>
      </c>
      <c r="GF150">
        <v>-1269339310</v>
      </c>
      <c r="GG150">
        <v>2</v>
      </c>
      <c r="GH150">
        <v>3</v>
      </c>
      <c r="GI150">
        <v>5</v>
      </c>
      <c r="GJ150">
        <v>0</v>
      </c>
      <c r="GK150">
        <f>ROUND(R150*(R12)/100,2)</f>
        <v>0</v>
      </c>
      <c r="GL150">
        <f t="shared" si="400"/>
        <v>0</v>
      </c>
      <c r="GM150">
        <f t="shared" si="401"/>
        <v>27026.15</v>
      </c>
      <c r="GN150">
        <f t="shared" si="402"/>
        <v>27026.15</v>
      </c>
      <c r="GO150">
        <f t="shared" si="403"/>
        <v>0</v>
      </c>
      <c r="GP150">
        <f t="shared" si="404"/>
        <v>0</v>
      </c>
      <c r="GR150">
        <v>1</v>
      </c>
      <c r="GS150">
        <v>1</v>
      </c>
      <c r="GT150">
        <v>0</v>
      </c>
      <c r="GU150" t="s">
        <v>3</v>
      </c>
      <c r="GV150">
        <f t="shared" si="405"/>
        <v>0</v>
      </c>
      <c r="GW150">
        <v>1</v>
      </c>
      <c r="GX150">
        <f t="shared" si="406"/>
        <v>0</v>
      </c>
      <c r="HA150">
        <v>0</v>
      </c>
      <c r="HB150">
        <v>0</v>
      </c>
      <c r="HC150">
        <f t="shared" si="407"/>
        <v>0</v>
      </c>
      <c r="HE150" t="s">
        <v>20</v>
      </c>
      <c r="HF150" t="s">
        <v>21</v>
      </c>
      <c r="HM150" t="s">
        <v>3</v>
      </c>
      <c r="HN150" t="s">
        <v>3</v>
      </c>
      <c r="HO150" t="s">
        <v>3</v>
      </c>
      <c r="HP150" t="s">
        <v>3</v>
      </c>
      <c r="HQ150" t="s">
        <v>3</v>
      </c>
      <c r="HS150">
        <v>0</v>
      </c>
      <c r="IK150">
        <v>0</v>
      </c>
    </row>
    <row r="151" spans="1:245" x14ac:dyDescent="0.2">
      <c r="A151">
        <v>18</v>
      </c>
      <c r="B151">
        <v>1</v>
      </c>
      <c r="C151">
        <v>197</v>
      </c>
      <c r="E151" t="s">
        <v>130</v>
      </c>
      <c r="F151" t="s">
        <v>16</v>
      </c>
      <c r="G151" t="s">
        <v>61</v>
      </c>
      <c r="H151" t="s">
        <v>55</v>
      </c>
      <c r="I151">
        <f>I148*J151</f>
        <v>8</v>
      </c>
      <c r="J151">
        <v>28.571428571428569</v>
      </c>
      <c r="K151">
        <v>28.571428999999998</v>
      </c>
      <c r="O151">
        <f t="shared" si="377"/>
        <v>15547.17</v>
      </c>
      <c r="P151">
        <f t="shared" si="378"/>
        <v>15547.17</v>
      </c>
      <c r="Q151">
        <f t="shared" si="379"/>
        <v>0</v>
      </c>
      <c r="R151">
        <f t="shared" si="380"/>
        <v>0</v>
      </c>
      <c r="S151">
        <f t="shared" si="381"/>
        <v>0</v>
      </c>
      <c r="T151">
        <f t="shared" si="382"/>
        <v>0</v>
      </c>
      <c r="U151">
        <f t="shared" si="383"/>
        <v>0</v>
      </c>
      <c r="V151">
        <f t="shared" si="384"/>
        <v>0</v>
      </c>
      <c r="W151">
        <f t="shared" si="385"/>
        <v>0</v>
      </c>
      <c r="X151">
        <f t="shared" si="386"/>
        <v>0</v>
      </c>
      <c r="Y151">
        <f t="shared" si="387"/>
        <v>0</v>
      </c>
      <c r="AA151">
        <v>64249956</v>
      </c>
      <c r="AB151">
        <f t="shared" si="388"/>
        <v>196.7</v>
      </c>
      <c r="AC151">
        <f t="shared" si="389"/>
        <v>196.7</v>
      </c>
      <c r="AD151">
        <f t="shared" si="408"/>
        <v>0</v>
      </c>
      <c r="AE151">
        <f t="shared" si="390"/>
        <v>0</v>
      </c>
      <c r="AF151">
        <f t="shared" si="391"/>
        <v>0</v>
      </c>
      <c r="AG151">
        <f t="shared" si="392"/>
        <v>0</v>
      </c>
      <c r="AH151">
        <f t="shared" si="393"/>
        <v>0</v>
      </c>
      <c r="AI151">
        <f t="shared" si="394"/>
        <v>0</v>
      </c>
      <c r="AJ151">
        <f t="shared" si="395"/>
        <v>0</v>
      </c>
      <c r="AK151">
        <v>196.70000000000002</v>
      </c>
      <c r="AL151">
        <v>196.70000000000002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1</v>
      </c>
      <c r="AW151">
        <v>1</v>
      </c>
      <c r="AZ151">
        <v>1</v>
      </c>
      <c r="BA151">
        <v>1</v>
      </c>
      <c r="BB151">
        <v>1</v>
      </c>
      <c r="BC151">
        <v>9.8800000000000008</v>
      </c>
      <c r="BD151" t="s">
        <v>3</v>
      </c>
      <c r="BE151" t="s">
        <v>3</v>
      </c>
      <c r="BF151" t="s">
        <v>3</v>
      </c>
      <c r="BG151" t="s">
        <v>3</v>
      </c>
      <c r="BH151">
        <v>3</v>
      </c>
      <c r="BI151">
        <v>0</v>
      </c>
      <c r="BJ151" t="s">
        <v>3</v>
      </c>
      <c r="BM151">
        <v>333</v>
      </c>
      <c r="BN151">
        <v>0</v>
      </c>
      <c r="BO151" t="s">
        <v>3</v>
      </c>
      <c r="BP151">
        <v>0</v>
      </c>
      <c r="BQ151">
        <v>0</v>
      </c>
      <c r="BR151">
        <v>0</v>
      </c>
      <c r="BS151">
        <v>1</v>
      </c>
      <c r="BT151">
        <v>1</v>
      </c>
      <c r="BU151">
        <v>1</v>
      </c>
      <c r="BV151">
        <v>1</v>
      </c>
      <c r="BW151">
        <v>1</v>
      </c>
      <c r="BX151">
        <v>1</v>
      </c>
      <c r="BY151" t="s">
        <v>3</v>
      </c>
      <c r="BZ151">
        <v>112</v>
      </c>
      <c r="CA151">
        <v>70</v>
      </c>
      <c r="CB151" t="s">
        <v>3</v>
      </c>
      <c r="CE151">
        <v>0</v>
      </c>
      <c r="CF151">
        <v>0</v>
      </c>
      <c r="CG151">
        <v>0</v>
      </c>
      <c r="CM151">
        <v>0</v>
      </c>
      <c r="CN151" t="s">
        <v>3</v>
      </c>
      <c r="CO151">
        <v>0</v>
      </c>
      <c r="CP151">
        <f t="shared" si="396"/>
        <v>15547.17</v>
      </c>
      <c r="CQ151">
        <f t="shared" si="409"/>
        <v>1943.396</v>
      </c>
      <c r="CR151">
        <f t="shared" si="410"/>
        <v>0</v>
      </c>
      <c r="CS151">
        <f t="shared" si="411"/>
        <v>0</v>
      </c>
      <c r="CT151">
        <f t="shared" si="412"/>
        <v>0</v>
      </c>
      <c r="CU151">
        <f t="shared" si="397"/>
        <v>0</v>
      </c>
      <c r="CV151">
        <f t="shared" si="413"/>
        <v>0</v>
      </c>
      <c r="CW151">
        <f t="shared" si="398"/>
        <v>0</v>
      </c>
      <c r="CX151">
        <f t="shared" si="399"/>
        <v>0</v>
      </c>
      <c r="CY151">
        <f>0</f>
        <v>0</v>
      </c>
      <c r="CZ151">
        <f>0</f>
        <v>0</v>
      </c>
      <c r="DC151" t="s">
        <v>3</v>
      </c>
      <c r="DD151" t="s">
        <v>3</v>
      </c>
      <c r="DE151" t="s">
        <v>3</v>
      </c>
      <c r="DF151" t="s">
        <v>3</v>
      </c>
      <c r="DG151" t="s">
        <v>3</v>
      </c>
      <c r="DH151" t="s">
        <v>3</v>
      </c>
      <c r="DI151" t="s">
        <v>3</v>
      </c>
      <c r="DJ151" t="s">
        <v>3</v>
      </c>
      <c r="DK151" t="s">
        <v>3</v>
      </c>
      <c r="DL151" t="s">
        <v>3</v>
      </c>
      <c r="DM151" t="s">
        <v>3</v>
      </c>
      <c r="DN151">
        <v>0</v>
      </c>
      <c r="DO151">
        <v>0</v>
      </c>
      <c r="DP151">
        <v>1</v>
      </c>
      <c r="DQ151">
        <v>1</v>
      </c>
      <c r="DU151">
        <v>1010</v>
      </c>
      <c r="DV151" t="s">
        <v>55</v>
      </c>
      <c r="DW151" t="s">
        <v>55</v>
      </c>
      <c r="DX151">
        <v>1</v>
      </c>
      <c r="DZ151" t="s">
        <v>3</v>
      </c>
      <c r="EA151" t="s">
        <v>3</v>
      </c>
      <c r="EB151" t="s">
        <v>3</v>
      </c>
      <c r="EC151" t="s">
        <v>3</v>
      </c>
      <c r="EE151">
        <v>0</v>
      </c>
      <c r="EF151">
        <v>0</v>
      </c>
      <c r="EG151" t="s">
        <v>3</v>
      </c>
      <c r="EH151">
        <v>0</v>
      </c>
      <c r="EI151" t="s">
        <v>3</v>
      </c>
      <c r="EJ151">
        <v>0</v>
      </c>
      <c r="EK151">
        <v>333</v>
      </c>
      <c r="EL151" t="s">
        <v>3</v>
      </c>
      <c r="EM151" t="s">
        <v>3</v>
      </c>
      <c r="EO151" t="s">
        <v>3</v>
      </c>
      <c r="EQ151">
        <v>0</v>
      </c>
      <c r="ER151">
        <v>196.70000000000002</v>
      </c>
      <c r="ES151">
        <v>196.70000000000002</v>
      </c>
      <c r="ET151">
        <v>0</v>
      </c>
      <c r="EU151">
        <v>0</v>
      </c>
      <c r="EV151">
        <v>0</v>
      </c>
      <c r="EW151">
        <v>0</v>
      </c>
      <c r="EX151">
        <v>0</v>
      </c>
      <c r="EZ151">
        <v>5</v>
      </c>
      <c r="FC151">
        <v>1</v>
      </c>
      <c r="FD151">
        <v>18</v>
      </c>
      <c r="FF151">
        <v>2286.2800000000002</v>
      </c>
      <c r="FQ151">
        <v>0</v>
      </c>
      <c r="FR151">
        <v>0</v>
      </c>
      <c r="FS151">
        <v>0</v>
      </c>
      <c r="FX151">
        <v>112</v>
      </c>
      <c r="FY151">
        <v>70</v>
      </c>
      <c r="GA151" t="s">
        <v>62</v>
      </c>
      <c r="GD151">
        <v>0</v>
      </c>
      <c r="GF151">
        <v>1154660637</v>
      </c>
      <c r="GG151">
        <v>2</v>
      </c>
      <c r="GH151">
        <v>3</v>
      </c>
      <c r="GI151">
        <v>5</v>
      </c>
      <c r="GJ151">
        <v>0</v>
      </c>
      <c r="GK151">
        <f>ROUND(R151*(R12)/100,2)</f>
        <v>0</v>
      </c>
      <c r="GL151">
        <f t="shared" si="400"/>
        <v>0</v>
      </c>
      <c r="GM151">
        <f t="shared" si="401"/>
        <v>15547.17</v>
      </c>
      <c r="GN151">
        <f t="shared" si="402"/>
        <v>15547.17</v>
      </c>
      <c r="GO151">
        <f t="shared" si="403"/>
        <v>0</v>
      </c>
      <c r="GP151">
        <f t="shared" si="404"/>
        <v>0</v>
      </c>
      <c r="GR151">
        <v>1</v>
      </c>
      <c r="GS151">
        <v>1</v>
      </c>
      <c r="GT151">
        <v>0</v>
      </c>
      <c r="GU151" t="s">
        <v>3</v>
      </c>
      <c r="GV151">
        <f t="shared" si="405"/>
        <v>0</v>
      </c>
      <c r="GW151">
        <v>1</v>
      </c>
      <c r="GX151">
        <f t="shared" si="406"/>
        <v>0</v>
      </c>
      <c r="HA151">
        <v>0</v>
      </c>
      <c r="HB151">
        <v>0</v>
      </c>
      <c r="HC151">
        <f t="shared" si="407"/>
        <v>0</v>
      </c>
      <c r="HE151" t="s">
        <v>20</v>
      </c>
      <c r="HF151" t="s">
        <v>21</v>
      </c>
      <c r="HM151" t="s">
        <v>3</v>
      </c>
      <c r="HN151" t="s">
        <v>3</v>
      </c>
      <c r="HO151" t="s">
        <v>3</v>
      </c>
      <c r="HP151" t="s">
        <v>3</v>
      </c>
      <c r="HQ151" t="s">
        <v>3</v>
      </c>
      <c r="HS151">
        <v>0</v>
      </c>
      <c r="IK151">
        <v>0</v>
      </c>
    </row>
    <row r="152" spans="1:245" x14ac:dyDescent="0.2">
      <c r="A152">
        <v>18</v>
      </c>
      <c r="B152">
        <v>1</v>
      </c>
      <c r="C152">
        <v>198</v>
      </c>
      <c r="E152" t="s">
        <v>131</v>
      </c>
      <c r="F152" t="s">
        <v>16</v>
      </c>
      <c r="G152" t="s">
        <v>64</v>
      </c>
      <c r="H152" t="s">
        <v>55</v>
      </c>
      <c r="I152">
        <f>I148*J152</f>
        <v>4</v>
      </c>
      <c r="J152">
        <v>14.285714285714285</v>
      </c>
      <c r="K152">
        <v>14.285714</v>
      </c>
      <c r="O152">
        <f t="shared" si="377"/>
        <v>4702.09</v>
      </c>
      <c r="P152">
        <f t="shared" si="378"/>
        <v>4702.09</v>
      </c>
      <c r="Q152">
        <f t="shared" si="379"/>
        <v>0</v>
      </c>
      <c r="R152">
        <f t="shared" si="380"/>
        <v>0</v>
      </c>
      <c r="S152">
        <f t="shared" si="381"/>
        <v>0</v>
      </c>
      <c r="T152">
        <f t="shared" si="382"/>
        <v>0</v>
      </c>
      <c r="U152">
        <f t="shared" si="383"/>
        <v>0</v>
      </c>
      <c r="V152">
        <f t="shared" si="384"/>
        <v>0</v>
      </c>
      <c r="W152">
        <f t="shared" si="385"/>
        <v>0</v>
      </c>
      <c r="X152">
        <f t="shared" si="386"/>
        <v>0</v>
      </c>
      <c r="Y152">
        <f t="shared" si="387"/>
        <v>0</v>
      </c>
      <c r="AA152">
        <v>64249956</v>
      </c>
      <c r="AB152">
        <f t="shared" si="388"/>
        <v>118.98</v>
      </c>
      <c r="AC152">
        <f t="shared" si="389"/>
        <v>118.98</v>
      </c>
      <c r="AD152">
        <f t="shared" si="408"/>
        <v>0</v>
      </c>
      <c r="AE152">
        <f t="shared" si="390"/>
        <v>0</v>
      </c>
      <c r="AF152">
        <f t="shared" si="391"/>
        <v>0</v>
      </c>
      <c r="AG152">
        <f t="shared" si="392"/>
        <v>0</v>
      </c>
      <c r="AH152">
        <f t="shared" si="393"/>
        <v>0</v>
      </c>
      <c r="AI152">
        <f t="shared" si="394"/>
        <v>0</v>
      </c>
      <c r="AJ152">
        <f t="shared" si="395"/>
        <v>0</v>
      </c>
      <c r="AK152">
        <v>118.98</v>
      </c>
      <c r="AL152">
        <v>118.98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1</v>
      </c>
      <c r="AW152">
        <v>1</v>
      </c>
      <c r="AZ152">
        <v>1</v>
      </c>
      <c r="BA152">
        <v>1</v>
      </c>
      <c r="BB152">
        <v>1</v>
      </c>
      <c r="BC152">
        <v>9.8800000000000008</v>
      </c>
      <c r="BD152" t="s">
        <v>3</v>
      </c>
      <c r="BE152" t="s">
        <v>3</v>
      </c>
      <c r="BF152" t="s">
        <v>3</v>
      </c>
      <c r="BG152" t="s">
        <v>3</v>
      </c>
      <c r="BH152">
        <v>3</v>
      </c>
      <c r="BI152">
        <v>0</v>
      </c>
      <c r="BJ152" t="s">
        <v>3</v>
      </c>
      <c r="BM152">
        <v>333</v>
      </c>
      <c r="BN152">
        <v>0</v>
      </c>
      <c r="BO152" t="s">
        <v>3</v>
      </c>
      <c r="BP152">
        <v>0</v>
      </c>
      <c r="BQ152">
        <v>0</v>
      </c>
      <c r="BR152">
        <v>0</v>
      </c>
      <c r="BS152">
        <v>1</v>
      </c>
      <c r="BT152">
        <v>1</v>
      </c>
      <c r="BU152">
        <v>1</v>
      </c>
      <c r="BV152">
        <v>1</v>
      </c>
      <c r="BW152">
        <v>1</v>
      </c>
      <c r="BX152">
        <v>1</v>
      </c>
      <c r="BY152" t="s">
        <v>3</v>
      </c>
      <c r="BZ152">
        <v>112</v>
      </c>
      <c r="CA152">
        <v>70</v>
      </c>
      <c r="CB152" t="s">
        <v>3</v>
      </c>
      <c r="CE152">
        <v>0</v>
      </c>
      <c r="CF152">
        <v>0</v>
      </c>
      <c r="CG152">
        <v>0</v>
      </c>
      <c r="CM152">
        <v>0</v>
      </c>
      <c r="CN152" t="s">
        <v>3</v>
      </c>
      <c r="CO152">
        <v>0</v>
      </c>
      <c r="CP152">
        <f t="shared" si="396"/>
        <v>4702.09</v>
      </c>
      <c r="CQ152">
        <f t="shared" si="409"/>
        <v>1175.5224000000001</v>
      </c>
      <c r="CR152">
        <f t="shared" si="410"/>
        <v>0</v>
      </c>
      <c r="CS152">
        <f t="shared" si="411"/>
        <v>0</v>
      </c>
      <c r="CT152">
        <f t="shared" si="412"/>
        <v>0</v>
      </c>
      <c r="CU152">
        <f t="shared" si="397"/>
        <v>0</v>
      </c>
      <c r="CV152">
        <f t="shared" si="413"/>
        <v>0</v>
      </c>
      <c r="CW152">
        <f t="shared" si="398"/>
        <v>0</v>
      </c>
      <c r="CX152">
        <f t="shared" si="399"/>
        <v>0</v>
      </c>
      <c r="CY152">
        <f>0</f>
        <v>0</v>
      </c>
      <c r="CZ152">
        <f>0</f>
        <v>0</v>
      </c>
      <c r="DC152" t="s">
        <v>3</v>
      </c>
      <c r="DD152" t="s">
        <v>3</v>
      </c>
      <c r="DE152" t="s">
        <v>3</v>
      </c>
      <c r="DF152" t="s">
        <v>3</v>
      </c>
      <c r="DG152" t="s">
        <v>3</v>
      </c>
      <c r="DH152" t="s">
        <v>3</v>
      </c>
      <c r="DI152" t="s">
        <v>3</v>
      </c>
      <c r="DJ152" t="s">
        <v>3</v>
      </c>
      <c r="DK152" t="s">
        <v>3</v>
      </c>
      <c r="DL152" t="s">
        <v>3</v>
      </c>
      <c r="DM152" t="s">
        <v>3</v>
      </c>
      <c r="DN152">
        <v>0</v>
      </c>
      <c r="DO152">
        <v>0</v>
      </c>
      <c r="DP152">
        <v>1</v>
      </c>
      <c r="DQ152">
        <v>1</v>
      </c>
      <c r="DU152">
        <v>1010</v>
      </c>
      <c r="DV152" t="s">
        <v>55</v>
      </c>
      <c r="DW152" t="s">
        <v>55</v>
      </c>
      <c r="DX152">
        <v>1</v>
      </c>
      <c r="DZ152" t="s">
        <v>3</v>
      </c>
      <c r="EA152" t="s">
        <v>3</v>
      </c>
      <c r="EB152" t="s">
        <v>3</v>
      </c>
      <c r="EC152" t="s">
        <v>3</v>
      </c>
      <c r="EE152">
        <v>0</v>
      </c>
      <c r="EF152">
        <v>0</v>
      </c>
      <c r="EG152" t="s">
        <v>3</v>
      </c>
      <c r="EH152">
        <v>0</v>
      </c>
      <c r="EI152" t="s">
        <v>3</v>
      </c>
      <c r="EJ152">
        <v>0</v>
      </c>
      <c r="EK152">
        <v>333</v>
      </c>
      <c r="EL152" t="s">
        <v>3</v>
      </c>
      <c r="EM152" t="s">
        <v>3</v>
      </c>
      <c r="EO152" t="s">
        <v>3</v>
      </c>
      <c r="EQ152">
        <v>0</v>
      </c>
      <c r="ER152">
        <v>118.98</v>
      </c>
      <c r="ES152">
        <v>118.98</v>
      </c>
      <c r="ET152">
        <v>0</v>
      </c>
      <c r="EU152">
        <v>0</v>
      </c>
      <c r="EV152">
        <v>0</v>
      </c>
      <c r="EW152">
        <v>0</v>
      </c>
      <c r="EX152">
        <v>0</v>
      </c>
      <c r="EZ152">
        <v>5</v>
      </c>
      <c r="FC152">
        <v>1</v>
      </c>
      <c r="FD152">
        <v>18</v>
      </c>
      <c r="FF152">
        <v>1383.02</v>
      </c>
      <c r="FQ152">
        <v>0</v>
      </c>
      <c r="FR152">
        <v>0</v>
      </c>
      <c r="FS152">
        <v>0</v>
      </c>
      <c r="FX152">
        <v>112</v>
      </c>
      <c r="FY152">
        <v>70</v>
      </c>
      <c r="GA152" t="s">
        <v>65</v>
      </c>
      <c r="GD152">
        <v>0</v>
      </c>
      <c r="GF152">
        <v>158177034</v>
      </c>
      <c r="GG152">
        <v>2</v>
      </c>
      <c r="GH152">
        <v>3</v>
      </c>
      <c r="GI152">
        <v>5</v>
      </c>
      <c r="GJ152">
        <v>0</v>
      </c>
      <c r="GK152">
        <f>ROUND(R152*(R12)/100,2)</f>
        <v>0</v>
      </c>
      <c r="GL152">
        <f t="shared" si="400"/>
        <v>0</v>
      </c>
      <c r="GM152">
        <f t="shared" si="401"/>
        <v>4702.09</v>
      </c>
      <c r="GN152">
        <f t="shared" si="402"/>
        <v>4702.09</v>
      </c>
      <c r="GO152">
        <f t="shared" si="403"/>
        <v>0</v>
      </c>
      <c r="GP152">
        <f t="shared" si="404"/>
        <v>0</v>
      </c>
      <c r="GR152">
        <v>1</v>
      </c>
      <c r="GS152">
        <v>1</v>
      </c>
      <c r="GT152">
        <v>0</v>
      </c>
      <c r="GU152" t="s">
        <v>3</v>
      </c>
      <c r="GV152">
        <f t="shared" si="405"/>
        <v>0</v>
      </c>
      <c r="GW152">
        <v>1</v>
      </c>
      <c r="GX152">
        <f t="shared" si="406"/>
        <v>0</v>
      </c>
      <c r="HA152">
        <v>0</v>
      </c>
      <c r="HB152">
        <v>0</v>
      </c>
      <c r="HC152">
        <f t="shared" si="407"/>
        <v>0</v>
      </c>
      <c r="HE152" t="s">
        <v>20</v>
      </c>
      <c r="HF152" t="s">
        <v>21</v>
      </c>
      <c r="HM152" t="s">
        <v>3</v>
      </c>
      <c r="HN152" t="s">
        <v>3</v>
      </c>
      <c r="HO152" t="s">
        <v>3</v>
      </c>
      <c r="HP152" t="s">
        <v>3</v>
      </c>
      <c r="HQ152" t="s">
        <v>3</v>
      </c>
      <c r="HS152">
        <v>0</v>
      </c>
      <c r="IK152">
        <v>0</v>
      </c>
    </row>
    <row r="153" spans="1:245" x14ac:dyDescent="0.2">
      <c r="A153">
        <v>18</v>
      </c>
      <c r="B153">
        <v>1</v>
      </c>
      <c r="C153">
        <v>199</v>
      </c>
      <c r="E153" t="s">
        <v>132</v>
      </c>
      <c r="F153" t="s">
        <v>16</v>
      </c>
      <c r="G153" t="s">
        <v>67</v>
      </c>
      <c r="H153" t="s">
        <v>55</v>
      </c>
      <c r="I153">
        <f>I148*J153</f>
        <v>8</v>
      </c>
      <c r="J153">
        <v>28.571428571428569</v>
      </c>
      <c r="K153">
        <v>28.571428999999998</v>
      </c>
      <c r="O153">
        <f t="shared" si="377"/>
        <v>9025.58</v>
      </c>
      <c r="P153">
        <f t="shared" si="378"/>
        <v>9025.58</v>
      </c>
      <c r="Q153">
        <f t="shared" si="379"/>
        <v>0</v>
      </c>
      <c r="R153">
        <f t="shared" si="380"/>
        <v>0</v>
      </c>
      <c r="S153">
        <f t="shared" si="381"/>
        <v>0</v>
      </c>
      <c r="T153">
        <f t="shared" si="382"/>
        <v>0</v>
      </c>
      <c r="U153">
        <f t="shared" si="383"/>
        <v>0</v>
      </c>
      <c r="V153">
        <f t="shared" si="384"/>
        <v>0</v>
      </c>
      <c r="W153">
        <f t="shared" si="385"/>
        <v>0</v>
      </c>
      <c r="X153">
        <f t="shared" si="386"/>
        <v>0</v>
      </c>
      <c r="Y153">
        <f t="shared" si="387"/>
        <v>0</v>
      </c>
      <c r="AA153">
        <v>64249956</v>
      </c>
      <c r="AB153">
        <f t="shared" si="388"/>
        <v>114.19</v>
      </c>
      <c r="AC153">
        <f t="shared" si="389"/>
        <v>114.19</v>
      </c>
      <c r="AD153">
        <f t="shared" si="408"/>
        <v>0</v>
      </c>
      <c r="AE153">
        <f t="shared" si="390"/>
        <v>0</v>
      </c>
      <c r="AF153">
        <f t="shared" si="391"/>
        <v>0</v>
      </c>
      <c r="AG153">
        <f t="shared" si="392"/>
        <v>0</v>
      </c>
      <c r="AH153">
        <f t="shared" si="393"/>
        <v>0</v>
      </c>
      <c r="AI153">
        <f t="shared" si="394"/>
        <v>0</v>
      </c>
      <c r="AJ153">
        <f t="shared" si="395"/>
        <v>0</v>
      </c>
      <c r="AK153">
        <v>114.19</v>
      </c>
      <c r="AL153">
        <v>114.19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1</v>
      </c>
      <c r="AW153">
        <v>1</v>
      </c>
      <c r="AZ153">
        <v>1</v>
      </c>
      <c r="BA153">
        <v>1</v>
      </c>
      <c r="BB153">
        <v>1</v>
      </c>
      <c r="BC153">
        <v>9.8800000000000008</v>
      </c>
      <c r="BD153" t="s">
        <v>3</v>
      </c>
      <c r="BE153" t="s">
        <v>3</v>
      </c>
      <c r="BF153" t="s">
        <v>3</v>
      </c>
      <c r="BG153" t="s">
        <v>3</v>
      </c>
      <c r="BH153">
        <v>3</v>
      </c>
      <c r="BI153">
        <v>0</v>
      </c>
      <c r="BJ153" t="s">
        <v>3</v>
      </c>
      <c r="BM153">
        <v>333</v>
      </c>
      <c r="BN153">
        <v>0</v>
      </c>
      <c r="BO153" t="s">
        <v>3</v>
      </c>
      <c r="BP153">
        <v>0</v>
      </c>
      <c r="BQ153">
        <v>0</v>
      </c>
      <c r="BR153">
        <v>0</v>
      </c>
      <c r="BS153">
        <v>1</v>
      </c>
      <c r="BT153">
        <v>1</v>
      </c>
      <c r="BU153">
        <v>1</v>
      </c>
      <c r="BV153">
        <v>1</v>
      </c>
      <c r="BW153">
        <v>1</v>
      </c>
      <c r="BX153">
        <v>1</v>
      </c>
      <c r="BY153" t="s">
        <v>3</v>
      </c>
      <c r="BZ153">
        <v>112</v>
      </c>
      <c r="CA153">
        <v>70</v>
      </c>
      <c r="CB153" t="s">
        <v>3</v>
      </c>
      <c r="CE153">
        <v>0</v>
      </c>
      <c r="CF153">
        <v>0</v>
      </c>
      <c r="CG153">
        <v>0</v>
      </c>
      <c r="CM153">
        <v>0</v>
      </c>
      <c r="CN153" t="s">
        <v>3</v>
      </c>
      <c r="CO153">
        <v>0</v>
      </c>
      <c r="CP153">
        <f t="shared" si="396"/>
        <v>9025.58</v>
      </c>
      <c r="CQ153">
        <f t="shared" si="409"/>
        <v>1128.1972000000001</v>
      </c>
      <c r="CR153">
        <f t="shared" si="410"/>
        <v>0</v>
      </c>
      <c r="CS153">
        <f t="shared" si="411"/>
        <v>0</v>
      </c>
      <c r="CT153">
        <f t="shared" si="412"/>
        <v>0</v>
      </c>
      <c r="CU153">
        <f t="shared" si="397"/>
        <v>0</v>
      </c>
      <c r="CV153">
        <f t="shared" si="413"/>
        <v>0</v>
      </c>
      <c r="CW153">
        <f t="shared" si="398"/>
        <v>0</v>
      </c>
      <c r="CX153">
        <f t="shared" si="399"/>
        <v>0</v>
      </c>
      <c r="CY153">
        <f>0</f>
        <v>0</v>
      </c>
      <c r="CZ153">
        <f>0</f>
        <v>0</v>
      </c>
      <c r="DC153" t="s">
        <v>3</v>
      </c>
      <c r="DD153" t="s">
        <v>3</v>
      </c>
      <c r="DE153" t="s">
        <v>3</v>
      </c>
      <c r="DF153" t="s">
        <v>3</v>
      </c>
      <c r="DG153" t="s">
        <v>3</v>
      </c>
      <c r="DH153" t="s">
        <v>3</v>
      </c>
      <c r="DI153" t="s">
        <v>3</v>
      </c>
      <c r="DJ153" t="s">
        <v>3</v>
      </c>
      <c r="DK153" t="s">
        <v>3</v>
      </c>
      <c r="DL153" t="s">
        <v>3</v>
      </c>
      <c r="DM153" t="s">
        <v>3</v>
      </c>
      <c r="DN153">
        <v>0</v>
      </c>
      <c r="DO153">
        <v>0</v>
      </c>
      <c r="DP153">
        <v>1</v>
      </c>
      <c r="DQ153">
        <v>1</v>
      </c>
      <c r="DU153">
        <v>1010</v>
      </c>
      <c r="DV153" t="s">
        <v>55</v>
      </c>
      <c r="DW153" t="s">
        <v>55</v>
      </c>
      <c r="DX153">
        <v>1</v>
      </c>
      <c r="DZ153" t="s">
        <v>3</v>
      </c>
      <c r="EA153" t="s">
        <v>3</v>
      </c>
      <c r="EB153" t="s">
        <v>3</v>
      </c>
      <c r="EC153" t="s">
        <v>3</v>
      </c>
      <c r="EE153">
        <v>0</v>
      </c>
      <c r="EF153">
        <v>0</v>
      </c>
      <c r="EG153" t="s">
        <v>3</v>
      </c>
      <c r="EH153">
        <v>0</v>
      </c>
      <c r="EI153" t="s">
        <v>3</v>
      </c>
      <c r="EJ153">
        <v>0</v>
      </c>
      <c r="EK153">
        <v>333</v>
      </c>
      <c r="EL153" t="s">
        <v>3</v>
      </c>
      <c r="EM153" t="s">
        <v>3</v>
      </c>
      <c r="EO153" t="s">
        <v>3</v>
      </c>
      <c r="EQ153">
        <v>0</v>
      </c>
      <c r="ER153">
        <v>114.19</v>
      </c>
      <c r="ES153">
        <v>114.19</v>
      </c>
      <c r="ET153">
        <v>0</v>
      </c>
      <c r="EU153">
        <v>0</v>
      </c>
      <c r="EV153">
        <v>0</v>
      </c>
      <c r="EW153">
        <v>0</v>
      </c>
      <c r="EX153">
        <v>0</v>
      </c>
      <c r="EZ153">
        <v>5</v>
      </c>
      <c r="FC153">
        <v>1</v>
      </c>
      <c r="FD153">
        <v>18</v>
      </c>
      <c r="FF153">
        <v>1327.31</v>
      </c>
      <c r="FQ153">
        <v>0</v>
      </c>
      <c r="FR153">
        <v>0</v>
      </c>
      <c r="FS153">
        <v>0</v>
      </c>
      <c r="FX153">
        <v>112</v>
      </c>
      <c r="FY153">
        <v>70</v>
      </c>
      <c r="GA153" t="s">
        <v>68</v>
      </c>
      <c r="GD153">
        <v>0</v>
      </c>
      <c r="GF153">
        <v>-138536489</v>
      </c>
      <c r="GG153">
        <v>2</v>
      </c>
      <c r="GH153">
        <v>3</v>
      </c>
      <c r="GI153">
        <v>5</v>
      </c>
      <c r="GJ153">
        <v>0</v>
      </c>
      <c r="GK153">
        <f>ROUND(R153*(R12)/100,2)</f>
        <v>0</v>
      </c>
      <c r="GL153">
        <f t="shared" si="400"/>
        <v>0</v>
      </c>
      <c r="GM153">
        <f t="shared" si="401"/>
        <v>9025.58</v>
      </c>
      <c r="GN153">
        <f t="shared" si="402"/>
        <v>9025.58</v>
      </c>
      <c r="GO153">
        <f t="shared" si="403"/>
        <v>0</v>
      </c>
      <c r="GP153">
        <f t="shared" si="404"/>
        <v>0</v>
      </c>
      <c r="GR153">
        <v>1</v>
      </c>
      <c r="GS153">
        <v>1</v>
      </c>
      <c r="GT153">
        <v>0</v>
      </c>
      <c r="GU153" t="s">
        <v>3</v>
      </c>
      <c r="GV153">
        <f t="shared" si="405"/>
        <v>0</v>
      </c>
      <c r="GW153">
        <v>1</v>
      </c>
      <c r="GX153">
        <f t="shared" si="406"/>
        <v>0</v>
      </c>
      <c r="HA153">
        <v>0</v>
      </c>
      <c r="HB153">
        <v>0</v>
      </c>
      <c r="HC153">
        <f t="shared" si="407"/>
        <v>0</v>
      </c>
      <c r="HE153" t="s">
        <v>20</v>
      </c>
      <c r="HF153" t="s">
        <v>21</v>
      </c>
      <c r="HM153" t="s">
        <v>3</v>
      </c>
      <c r="HN153" t="s">
        <v>3</v>
      </c>
      <c r="HO153" t="s">
        <v>3</v>
      </c>
      <c r="HP153" t="s">
        <v>3</v>
      </c>
      <c r="HQ153" t="s">
        <v>3</v>
      </c>
      <c r="HS153">
        <v>0</v>
      </c>
      <c r="IK153">
        <v>0</v>
      </c>
    </row>
    <row r="154" spans="1:245" x14ac:dyDescent="0.2">
      <c r="A154">
        <v>17</v>
      </c>
      <c r="B154">
        <v>1</v>
      </c>
      <c r="C154">
        <f>ROW(SmtRes!A211)</f>
        <v>211</v>
      </c>
      <c r="D154">
        <f>ROW(EtalonRes!A130)</f>
        <v>130</v>
      </c>
      <c r="E154" t="s">
        <v>3</v>
      </c>
      <c r="F154" t="s">
        <v>69</v>
      </c>
      <c r="G154" t="s">
        <v>70</v>
      </c>
      <c r="H154" t="s">
        <v>51</v>
      </c>
      <c r="I154">
        <f>ROUND((4+4+8+4+8)/100,9)</f>
        <v>0.28000000000000003</v>
      </c>
      <c r="J154">
        <v>0</v>
      </c>
      <c r="K154">
        <f>ROUND((4+4+8+4+8)/100,9)</f>
        <v>0.28000000000000003</v>
      </c>
      <c r="O154">
        <f t="shared" si="377"/>
        <v>407.6</v>
      </c>
      <c r="P154">
        <f t="shared" si="378"/>
        <v>142.47999999999999</v>
      </c>
      <c r="Q154">
        <f t="shared" si="379"/>
        <v>10.52</v>
      </c>
      <c r="R154">
        <f t="shared" si="380"/>
        <v>0.39</v>
      </c>
      <c r="S154">
        <f t="shared" si="381"/>
        <v>254.6</v>
      </c>
      <c r="T154">
        <f t="shared" si="382"/>
        <v>0</v>
      </c>
      <c r="U154">
        <f t="shared" si="383"/>
        <v>19.600000000000001</v>
      </c>
      <c r="V154">
        <f t="shared" si="384"/>
        <v>0</v>
      </c>
      <c r="W154">
        <f t="shared" si="385"/>
        <v>0</v>
      </c>
      <c r="X154">
        <f t="shared" si="386"/>
        <v>0</v>
      </c>
      <c r="Y154">
        <f t="shared" si="387"/>
        <v>0</v>
      </c>
      <c r="AA154">
        <v>-1</v>
      </c>
      <c r="AB154">
        <f t="shared" si="388"/>
        <v>1455.75</v>
      </c>
      <c r="AC154">
        <f t="shared" si="389"/>
        <v>508.87</v>
      </c>
      <c r="AD154">
        <f t="shared" si="408"/>
        <v>37.58</v>
      </c>
      <c r="AE154">
        <f t="shared" si="390"/>
        <v>1.39</v>
      </c>
      <c r="AF154">
        <f t="shared" si="391"/>
        <v>909.3</v>
      </c>
      <c r="AG154">
        <f t="shared" si="392"/>
        <v>0</v>
      </c>
      <c r="AH154">
        <f t="shared" si="393"/>
        <v>70</v>
      </c>
      <c r="AI154">
        <f t="shared" si="394"/>
        <v>0</v>
      </c>
      <c r="AJ154">
        <f t="shared" si="395"/>
        <v>0</v>
      </c>
      <c r="AK154">
        <v>1455.75</v>
      </c>
      <c r="AL154">
        <v>508.87</v>
      </c>
      <c r="AM154">
        <v>37.58</v>
      </c>
      <c r="AN154">
        <v>1.39</v>
      </c>
      <c r="AO154">
        <v>909.3</v>
      </c>
      <c r="AP154">
        <v>0</v>
      </c>
      <c r="AQ154">
        <v>70</v>
      </c>
      <c r="AR154">
        <v>0</v>
      </c>
      <c r="AS154">
        <v>0</v>
      </c>
      <c r="AT154">
        <v>0</v>
      </c>
      <c r="AU154">
        <v>0</v>
      </c>
      <c r="AV154">
        <v>1</v>
      </c>
      <c r="AW154">
        <v>1</v>
      </c>
      <c r="AZ154">
        <v>1</v>
      </c>
      <c r="BA154">
        <v>1</v>
      </c>
      <c r="BB154">
        <v>1</v>
      </c>
      <c r="BC154">
        <v>1</v>
      </c>
      <c r="BD154" t="s">
        <v>3</v>
      </c>
      <c r="BE154" t="s">
        <v>3</v>
      </c>
      <c r="BF154" t="s">
        <v>3</v>
      </c>
      <c r="BG154" t="s">
        <v>3</v>
      </c>
      <c r="BH154">
        <v>0</v>
      </c>
      <c r="BI154">
        <v>0</v>
      </c>
      <c r="BJ154" t="s">
        <v>71</v>
      </c>
      <c r="BM154">
        <v>333</v>
      </c>
      <c r="BN154">
        <v>0</v>
      </c>
      <c r="BO154" t="s">
        <v>3</v>
      </c>
      <c r="BP154">
        <v>0</v>
      </c>
      <c r="BQ154">
        <v>0</v>
      </c>
      <c r="BR154">
        <v>0</v>
      </c>
      <c r="BS154">
        <v>1</v>
      </c>
      <c r="BT154">
        <v>1</v>
      </c>
      <c r="BU154">
        <v>1</v>
      </c>
      <c r="BV154">
        <v>1</v>
      </c>
      <c r="BW154">
        <v>1</v>
      </c>
      <c r="BX154">
        <v>1</v>
      </c>
      <c r="BY154" t="s">
        <v>3</v>
      </c>
      <c r="BZ154">
        <v>0</v>
      </c>
      <c r="CA154">
        <v>0</v>
      </c>
      <c r="CB154" t="s">
        <v>3</v>
      </c>
      <c r="CE154">
        <v>0</v>
      </c>
      <c r="CF154">
        <v>0</v>
      </c>
      <c r="CG154">
        <v>0</v>
      </c>
      <c r="CM154">
        <v>0</v>
      </c>
      <c r="CN154" t="s">
        <v>3</v>
      </c>
      <c r="CO154">
        <v>0</v>
      </c>
      <c r="CP154">
        <f t="shared" si="396"/>
        <v>407.6</v>
      </c>
      <c r="CQ154">
        <f t="shared" si="409"/>
        <v>508.87</v>
      </c>
      <c r="CR154">
        <f t="shared" si="410"/>
        <v>37.58</v>
      </c>
      <c r="CS154">
        <f t="shared" si="411"/>
        <v>1.39</v>
      </c>
      <c r="CT154">
        <f t="shared" si="412"/>
        <v>909.3</v>
      </c>
      <c r="CU154">
        <f t="shared" si="397"/>
        <v>0</v>
      </c>
      <c r="CV154">
        <f t="shared" si="413"/>
        <v>70</v>
      </c>
      <c r="CW154">
        <f t="shared" si="398"/>
        <v>0</v>
      </c>
      <c r="CX154">
        <f t="shared" si="399"/>
        <v>0</v>
      </c>
      <c r="CY154">
        <f>0</f>
        <v>0</v>
      </c>
      <c r="CZ154">
        <f>0</f>
        <v>0</v>
      </c>
      <c r="DC154" t="s">
        <v>3</v>
      </c>
      <c r="DD154" t="s">
        <v>3</v>
      </c>
      <c r="DE154" t="s">
        <v>3</v>
      </c>
      <c r="DF154" t="s">
        <v>3</v>
      </c>
      <c r="DG154" t="s">
        <v>3</v>
      </c>
      <c r="DH154" t="s">
        <v>3</v>
      </c>
      <c r="DI154" t="s">
        <v>3</v>
      </c>
      <c r="DJ154" t="s">
        <v>3</v>
      </c>
      <c r="DK154" t="s">
        <v>3</v>
      </c>
      <c r="DL154" t="s">
        <v>3</v>
      </c>
      <c r="DM154" t="s">
        <v>3</v>
      </c>
      <c r="DN154">
        <v>0</v>
      </c>
      <c r="DO154">
        <v>0</v>
      </c>
      <c r="DP154">
        <v>1</v>
      </c>
      <c r="DQ154">
        <v>1</v>
      </c>
      <c r="DU154">
        <v>1010</v>
      </c>
      <c r="DV154" t="s">
        <v>51</v>
      </c>
      <c r="DW154" t="s">
        <v>51</v>
      </c>
      <c r="DX154">
        <v>100</v>
      </c>
      <c r="DZ154" t="s">
        <v>3</v>
      </c>
      <c r="EA154" t="s">
        <v>3</v>
      </c>
      <c r="EB154" t="s">
        <v>3</v>
      </c>
      <c r="EC154" t="s">
        <v>3</v>
      </c>
      <c r="EE154">
        <v>0</v>
      </c>
      <c r="EF154">
        <v>0</v>
      </c>
      <c r="EG154" t="s">
        <v>3</v>
      </c>
      <c r="EH154">
        <v>0</v>
      </c>
      <c r="EI154" t="s">
        <v>3</v>
      </c>
      <c r="EJ154">
        <v>0</v>
      </c>
      <c r="EK154">
        <v>333</v>
      </c>
      <c r="EL154" t="s">
        <v>3</v>
      </c>
      <c r="EM154" t="s">
        <v>3</v>
      </c>
      <c r="EO154" t="s">
        <v>3</v>
      </c>
      <c r="EQ154">
        <v>1024</v>
      </c>
      <c r="ER154">
        <v>1455.75</v>
      </c>
      <c r="ES154">
        <v>508.87</v>
      </c>
      <c r="ET154">
        <v>37.58</v>
      </c>
      <c r="EU154">
        <v>1.39</v>
      </c>
      <c r="EV154">
        <v>909.3</v>
      </c>
      <c r="EW154">
        <v>70</v>
      </c>
      <c r="EX154">
        <v>0</v>
      </c>
      <c r="EY154">
        <v>0</v>
      </c>
      <c r="FQ154">
        <v>0</v>
      </c>
      <c r="FR154">
        <v>0</v>
      </c>
      <c r="FS154">
        <v>0</v>
      </c>
      <c r="FX154">
        <v>0</v>
      </c>
      <c r="FY154">
        <v>0</v>
      </c>
      <c r="GA154" t="s">
        <v>3</v>
      </c>
      <c r="GD154">
        <v>1</v>
      </c>
      <c r="GF154">
        <v>484898071</v>
      </c>
      <c r="GG154">
        <v>2</v>
      </c>
      <c r="GH154">
        <v>1</v>
      </c>
      <c r="GI154">
        <v>-2</v>
      </c>
      <c r="GJ154">
        <v>0</v>
      </c>
      <c r="GK154">
        <v>0</v>
      </c>
      <c r="GL154">
        <f t="shared" si="400"/>
        <v>0</v>
      </c>
      <c r="GM154">
        <f>ROUND(O154+X154+Y154,2)+GX154</f>
        <v>407.6</v>
      </c>
      <c r="GN154">
        <f t="shared" si="402"/>
        <v>407.6</v>
      </c>
      <c r="GO154">
        <f t="shared" si="403"/>
        <v>0</v>
      </c>
      <c r="GP154">
        <f t="shared" si="404"/>
        <v>0</v>
      </c>
      <c r="GR154">
        <v>0</v>
      </c>
      <c r="GS154">
        <v>0</v>
      </c>
      <c r="GT154">
        <v>0</v>
      </c>
      <c r="GU154" t="s">
        <v>3</v>
      </c>
      <c r="GV154">
        <f t="shared" si="405"/>
        <v>0</v>
      </c>
      <c r="GW154">
        <v>1</v>
      </c>
      <c r="GX154">
        <f t="shared" si="406"/>
        <v>0</v>
      </c>
      <c r="HA154">
        <v>0</v>
      </c>
      <c r="HB154">
        <v>0</v>
      </c>
      <c r="HC154">
        <f t="shared" si="407"/>
        <v>0</v>
      </c>
      <c r="HE154" t="s">
        <v>3</v>
      </c>
      <c r="HF154" t="s">
        <v>3</v>
      </c>
      <c r="HM154" t="s">
        <v>3</v>
      </c>
      <c r="HN154" t="s">
        <v>3</v>
      </c>
      <c r="HO154" t="s">
        <v>3</v>
      </c>
      <c r="HP154" t="s">
        <v>3</v>
      </c>
      <c r="HQ154" t="s">
        <v>3</v>
      </c>
      <c r="HS154">
        <v>0</v>
      </c>
      <c r="IK154">
        <v>0</v>
      </c>
    </row>
    <row r="155" spans="1:245" x14ac:dyDescent="0.2">
      <c r="A155">
        <v>18</v>
      </c>
      <c r="B155">
        <v>1</v>
      </c>
      <c r="C155">
        <v>207</v>
      </c>
      <c r="E155" t="s">
        <v>3</v>
      </c>
      <c r="F155" t="s">
        <v>16</v>
      </c>
      <c r="G155" t="s">
        <v>54</v>
      </c>
      <c r="H155" t="s">
        <v>55</v>
      </c>
      <c r="I155">
        <f>I154*J155</f>
        <v>4</v>
      </c>
      <c r="J155">
        <v>14.285714285714285</v>
      </c>
      <c r="K155">
        <v>14.285714</v>
      </c>
      <c r="O155">
        <f t="shared" si="377"/>
        <v>57943.040000000001</v>
      </c>
      <c r="P155">
        <f t="shared" si="378"/>
        <v>57943.040000000001</v>
      </c>
      <c r="Q155">
        <f t="shared" si="379"/>
        <v>0</v>
      </c>
      <c r="R155">
        <f t="shared" si="380"/>
        <v>0</v>
      </c>
      <c r="S155">
        <f t="shared" si="381"/>
        <v>0</v>
      </c>
      <c r="T155">
        <f t="shared" si="382"/>
        <v>0</v>
      </c>
      <c r="U155">
        <f t="shared" si="383"/>
        <v>0</v>
      </c>
      <c r="V155">
        <f t="shared" si="384"/>
        <v>0</v>
      </c>
      <c r="W155">
        <f t="shared" si="385"/>
        <v>0</v>
      </c>
      <c r="X155">
        <f t="shared" si="386"/>
        <v>0</v>
      </c>
      <c r="Y155">
        <f t="shared" si="387"/>
        <v>0</v>
      </c>
      <c r="AA155">
        <v>-1</v>
      </c>
      <c r="AB155">
        <f t="shared" si="388"/>
        <v>1466.17</v>
      </c>
      <c r="AC155">
        <f t="shared" si="389"/>
        <v>1466.17</v>
      </c>
      <c r="AD155">
        <f t="shared" si="408"/>
        <v>0</v>
      </c>
      <c r="AE155">
        <f t="shared" si="390"/>
        <v>0</v>
      </c>
      <c r="AF155">
        <f t="shared" si="391"/>
        <v>0</v>
      </c>
      <c r="AG155">
        <f t="shared" si="392"/>
        <v>0</v>
      </c>
      <c r="AH155">
        <f t="shared" si="393"/>
        <v>0</v>
      </c>
      <c r="AI155">
        <f t="shared" si="394"/>
        <v>0</v>
      </c>
      <c r="AJ155">
        <f t="shared" si="395"/>
        <v>0</v>
      </c>
      <c r="AK155">
        <v>1466.17</v>
      </c>
      <c r="AL155">
        <v>1466.17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1</v>
      </c>
      <c r="AW155">
        <v>1</v>
      </c>
      <c r="AZ155">
        <v>1</v>
      </c>
      <c r="BA155">
        <v>1</v>
      </c>
      <c r="BB155">
        <v>1</v>
      </c>
      <c r="BC155">
        <v>9.8800000000000008</v>
      </c>
      <c r="BD155" t="s">
        <v>3</v>
      </c>
      <c r="BE155" t="s">
        <v>3</v>
      </c>
      <c r="BF155" t="s">
        <v>3</v>
      </c>
      <c r="BG155" t="s">
        <v>3</v>
      </c>
      <c r="BH155">
        <v>3</v>
      </c>
      <c r="BI155">
        <v>0</v>
      </c>
      <c r="BJ155" t="s">
        <v>3</v>
      </c>
      <c r="BM155">
        <v>333</v>
      </c>
      <c r="BN155">
        <v>0</v>
      </c>
      <c r="BO155" t="s">
        <v>3</v>
      </c>
      <c r="BP155">
        <v>0</v>
      </c>
      <c r="BQ155">
        <v>0</v>
      </c>
      <c r="BR155">
        <v>0</v>
      </c>
      <c r="BS155">
        <v>1</v>
      </c>
      <c r="BT155">
        <v>1</v>
      </c>
      <c r="BU155">
        <v>1</v>
      </c>
      <c r="BV155">
        <v>1</v>
      </c>
      <c r="BW155">
        <v>1</v>
      </c>
      <c r="BX155">
        <v>1</v>
      </c>
      <c r="BY155" t="s">
        <v>3</v>
      </c>
      <c r="BZ155">
        <v>112</v>
      </c>
      <c r="CA155">
        <v>70</v>
      </c>
      <c r="CB155" t="s">
        <v>3</v>
      </c>
      <c r="CE155">
        <v>0</v>
      </c>
      <c r="CF155">
        <v>0</v>
      </c>
      <c r="CG155">
        <v>0</v>
      </c>
      <c r="CM155">
        <v>0</v>
      </c>
      <c r="CN155" t="s">
        <v>3</v>
      </c>
      <c r="CO155">
        <v>0</v>
      </c>
      <c r="CP155">
        <f t="shared" si="396"/>
        <v>57943.040000000001</v>
      </c>
      <c r="CQ155">
        <f t="shared" si="409"/>
        <v>14485.759600000001</v>
      </c>
      <c r="CR155">
        <f t="shared" si="410"/>
        <v>0</v>
      </c>
      <c r="CS155">
        <f t="shared" si="411"/>
        <v>0</v>
      </c>
      <c r="CT155">
        <f t="shared" si="412"/>
        <v>0</v>
      </c>
      <c r="CU155">
        <f t="shared" si="397"/>
        <v>0</v>
      </c>
      <c r="CV155">
        <f t="shared" si="413"/>
        <v>0</v>
      </c>
      <c r="CW155">
        <f t="shared" si="398"/>
        <v>0</v>
      </c>
      <c r="CX155">
        <f t="shared" si="399"/>
        <v>0</v>
      </c>
      <c r="CY155">
        <f>0</f>
        <v>0</v>
      </c>
      <c r="CZ155">
        <f>0</f>
        <v>0</v>
      </c>
      <c r="DC155" t="s">
        <v>3</v>
      </c>
      <c r="DD155" t="s">
        <v>3</v>
      </c>
      <c r="DE155" t="s">
        <v>3</v>
      </c>
      <c r="DF155" t="s">
        <v>3</v>
      </c>
      <c r="DG155" t="s">
        <v>3</v>
      </c>
      <c r="DH155" t="s">
        <v>3</v>
      </c>
      <c r="DI155" t="s">
        <v>3</v>
      </c>
      <c r="DJ155" t="s">
        <v>3</v>
      </c>
      <c r="DK155" t="s">
        <v>3</v>
      </c>
      <c r="DL155" t="s">
        <v>3</v>
      </c>
      <c r="DM155" t="s">
        <v>3</v>
      </c>
      <c r="DN155">
        <v>0</v>
      </c>
      <c r="DO155">
        <v>0</v>
      </c>
      <c r="DP155">
        <v>1</v>
      </c>
      <c r="DQ155">
        <v>1</v>
      </c>
      <c r="DU155">
        <v>1010</v>
      </c>
      <c r="DV155" t="s">
        <v>55</v>
      </c>
      <c r="DW155" t="s">
        <v>55</v>
      </c>
      <c r="DX155">
        <v>1</v>
      </c>
      <c r="DZ155" t="s">
        <v>3</v>
      </c>
      <c r="EA155" t="s">
        <v>3</v>
      </c>
      <c r="EB155" t="s">
        <v>3</v>
      </c>
      <c r="EC155" t="s">
        <v>3</v>
      </c>
      <c r="EE155">
        <v>0</v>
      </c>
      <c r="EF155">
        <v>0</v>
      </c>
      <c r="EG155" t="s">
        <v>3</v>
      </c>
      <c r="EH155">
        <v>0</v>
      </c>
      <c r="EI155" t="s">
        <v>3</v>
      </c>
      <c r="EJ155">
        <v>0</v>
      </c>
      <c r="EK155">
        <v>333</v>
      </c>
      <c r="EL155" t="s">
        <v>3</v>
      </c>
      <c r="EM155" t="s">
        <v>3</v>
      </c>
      <c r="EO155" t="s">
        <v>3</v>
      </c>
      <c r="EQ155">
        <v>1024</v>
      </c>
      <c r="ER155">
        <v>1466.17</v>
      </c>
      <c r="ES155">
        <v>1466.17</v>
      </c>
      <c r="ET155">
        <v>0</v>
      </c>
      <c r="EU155">
        <v>0</v>
      </c>
      <c r="EV155">
        <v>0</v>
      </c>
      <c r="EW155">
        <v>0</v>
      </c>
      <c r="EX155">
        <v>0</v>
      </c>
      <c r="EZ155">
        <v>5</v>
      </c>
      <c r="FC155">
        <v>1</v>
      </c>
      <c r="FD155">
        <v>18</v>
      </c>
      <c r="FF155">
        <v>17042.09</v>
      </c>
      <c r="FQ155">
        <v>0</v>
      </c>
      <c r="FR155">
        <v>0</v>
      </c>
      <c r="FS155">
        <v>0</v>
      </c>
      <c r="FX155">
        <v>112</v>
      </c>
      <c r="FY155">
        <v>70</v>
      </c>
      <c r="GA155" t="s">
        <v>56</v>
      </c>
      <c r="GD155">
        <v>0</v>
      </c>
      <c r="GF155">
        <v>277238542</v>
      </c>
      <c r="GG155">
        <v>2</v>
      </c>
      <c r="GH155">
        <v>3</v>
      </c>
      <c r="GI155">
        <v>5</v>
      </c>
      <c r="GJ155">
        <v>0</v>
      </c>
      <c r="GK155">
        <f>ROUND(R155*(R12)/100,2)</f>
        <v>0</v>
      </c>
      <c r="GL155">
        <f t="shared" si="400"/>
        <v>0</v>
      </c>
      <c r="GM155">
        <f>ROUND(O155+X155+Y155+GK155,2)+GX155</f>
        <v>57943.040000000001</v>
      </c>
      <c r="GN155">
        <f t="shared" si="402"/>
        <v>57943.040000000001</v>
      </c>
      <c r="GO155">
        <f t="shared" si="403"/>
        <v>0</v>
      </c>
      <c r="GP155">
        <f t="shared" si="404"/>
        <v>0</v>
      </c>
      <c r="GR155">
        <v>1</v>
      </c>
      <c r="GS155">
        <v>1</v>
      </c>
      <c r="GT155">
        <v>0</v>
      </c>
      <c r="GU155" t="s">
        <v>3</v>
      </c>
      <c r="GV155">
        <f t="shared" si="405"/>
        <v>0</v>
      </c>
      <c r="GW155">
        <v>1</v>
      </c>
      <c r="GX155">
        <f t="shared" si="406"/>
        <v>0</v>
      </c>
      <c r="HA155">
        <v>0</v>
      </c>
      <c r="HB155">
        <v>0</v>
      </c>
      <c r="HC155">
        <f t="shared" si="407"/>
        <v>0</v>
      </c>
      <c r="HE155" t="s">
        <v>20</v>
      </c>
      <c r="HF155" t="s">
        <v>21</v>
      </c>
      <c r="HM155" t="s">
        <v>3</v>
      </c>
      <c r="HN155" t="s">
        <v>3</v>
      </c>
      <c r="HO155" t="s">
        <v>3</v>
      </c>
      <c r="HP155" t="s">
        <v>3</v>
      </c>
      <c r="HQ155" t="s">
        <v>3</v>
      </c>
      <c r="HS155">
        <v>0</v>
      </c>
      <c r="IK155">
        <v>0</v>
      </c>
    </row>
    <row r="156" spans="1:245" x14ac:dyDescent="0.2">
      <c r="A156">
        <v>18</v>
      </c>
      <c r="B156">
        <v>1</v>
      </c>
      <c r="C156">
        <v>208</v>
      </c>
      <c r="E156" t="s">
        <v>3</v>
      </c>
      <c r="F156" t="s">
        <v>16</v>
      </c>
      <c r="G156" t="s">
        <v>58</v>
      </c>
      <c r="H156" t="s">
        <v>55</v>
      </c>
      <c r="I156">
        <f>I154*J156</f>
        <v>4</v>
      </c>
      <c r="J156">
        <v>14.285714285714285</v>
      </c>
      <c r="K156">
        <v>14.285714</v>
      </c>
      <c r="O156">
        <f t="shared" si="377"/>
        <v>27026.15</v>
      </c>
      <c r="P156">
        <f t="shared" si="378"/>
        <v>27026.15</v>
      </c>
      <c r="Q156">
        <f t="shared" si="379"/>
        <v>0</v>
      </c>
      <c r="R156">
        <f t="shared" si="380"/>
        <v>0</v>
      </c>
      <c r="S156">
        <f t="shared" si="381"/>
        <v>0</v>
      </c>
      <c r="T156">
        <f t="shared" si="382"/>
        <v>0</v>
      </c>
      <c r="U156">
        <f t="shared" si="383"/>
        <v>0</v>
      </c>
      <c r="V156">
        <f t="shared" si="384"/>
        <v>0</v>
      </c>
      <c r="W156">
        <f t="shared" si="385"/>
        <v>0</v>
      </c>
      <c r="X156">
        <f t="shared" si="386"/>
        <v>0</v>
      </c>
      <c r="Y156">
        <f t="shared" si="387"/>
        <v>0</v>
      </c>
      <c r="AA156">
        <v>-1</v>
      </c>
      <c r="AB156">
        <f t="shared" si="388"/>
        <v>683.86</v>
      </c>
      <c r="AC156">
        <f t="shared" si="389"/>
        <v>683.86</v>
      </c>
      <c r="AD156">
        <f t="shared" si="408"/>
        <v>0</v>
      </c>
      <c r="AE156">
        <f t="shared" si="390"/>
        <v>0</v>
      </c>
      <c r="AF156">
        <f t="shared" si="391"/>
        <v>0</v>
      </c>
      <c r="AG156">
        <f t="shared" si="392"/>
        <v>0</v>
      </c>
      <c r="AH156">
        <f t="shared" si="393"/>
        <v>0</v>
      </c>
      <c r="AI156">
        <f t="shared" si="394"/>
        <v>0</v>
      </c>
      <c r="AJ156">
        <f t="shared" si="395"/>
        <v>0</v>
      </c>
      <c r="AK156">
        <v>683.86</v>
      </c>
      <c r="AL156">
        <v>683.86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1</v>
      </c>
      <c r="AW156">
        <v>1</v>
      </c>
      <c r="AZ156">
        <v>1</v>
      </c>
      <c r="BA156">
        <v>1</v>
      </c>
      <c r="BB156">
        <v>1</v>
      </c>
      <c r="BC156">
        <v>9.8800000000000008</v>
      </c>
      <c r="BD156" t="s">
        <v>3</v>
      </c>
      <c r="BE156" t="s">
        <v>3</v>
      </c>
      <c r="BF156" t="s">
        <v>3</v>
      </c>
      <c r="BG156" t="s">
        <v>3</v>
      </c>
      <c r="BH156">
        <v>3</v>
      </c>
      <c r="BI156">
        <v>0</v>
      </c>
      <c r="BJ156" t="s">
        <v>3</v>
      </c>
      <c r="BM156">
        <v>333</v>
      </c>
      <c r="BN156">
        <v>0</v>
      </c>
      <c r="BO156" t="s">
        <v>3</v>
      </c>
      <c r="BP156">
        <v>0</v>
      </c>
      <c r="BQ156">
        <v>0</v>
      </c>
      <c r="BR156">
        <v>0</v>
      </c>
      <c r="BS156">
        <v>1</v>
      </c>
      <c r="BT156">
        <v>1</v>
      </c>
      <c r="BU156">
        <v>1</v>
      </c>
      <c r="BV156">
        <v>1</v>
      </c>
      <c r="BW156">
        <v>1</v>
      </c>
      <c r="BX156">
        <v>1</v>
      </c>
      <c r="BY156" t="s">
        <v>3</v>
      </c>
      <c r="BZ156">
        <v>112</v>
      </c>
      <c r="CA156">
        <v>70</v>
      </c>
      <c r="CB156" t="s">
        <v>3</v>
      </c>
      <c r="CE156">
        <v>0</v>
      </c>
      <c r="CF156">
        <v>0</v>
      </c>
      <c r="CG156">
        <v>0</v>
      </c>
      <c r="CM156">
        <v>0</v>
      </c>
      <c r="CN156" t="s">
        <v>3</v>
      </c>
      <c r="CO156">
        <v>0</v>
      </c>
      <c r="CP156">
        <f t="shared" si="396"/>
        <v>27026.15</v>
      </c>
      <c r="CQ156">
        <f t="shared" si="409"/>
        <v>6756.5368000000008</v>
      </c>
      <c r="CR156">
        <f t="shared" si="410"/>
        <v>0</v>
      </c>
      <c r="CS156">
        <f t="shared" si="411"/>
        <v>0</v>
      </c>
      <c r="CT156">
        <f t="shared" si="412"/>
        <v>0</v>
      </c>
      <c r="CU156">
        <f t="shared" si="397"/>
        <v>0</v>
      </c>
      <c r="CV156">
        <f t="shared" si="413"/>
        <v>0</v>
      </c>
      <c r="CW156">
        <f t="shared" si="398"/>
        <v>0</v>
      </c>
      <c r="CX156">
        <f t="shared" si="399"/>
        <v>0</v>
      </c>
      <c r="CY156">
        <f>0</f>
        <v>0</v>
      </c>
      <c r="CZ156">
        <f>0</f>
        <v>0</v>
      </c>
      <c r="DC156" t="s">
        <v>3</v>
      </c>
      <c r="DD156" t="s">
        <v>3</v>
      </c>
      <c r="DE156" t="s">
        <v>3</v>
      </c>
      <c r="DF156" t="s">
        <v>3</v>
      </c>
      <c r="DG156" t="s">
        <v>3</v>
      </c>
      <c r="DH156" t="s">
        <v>3</v>
      </c>
      <c r="DI156" t="s">
        <v>3</v>
      </c>
      <c r="DJ156" t="s">
        <v>3</v>
      </c>
      <c r="DK156" t="s">
        <v>3</v>
      </c>
      <c r="DL156" t="s">
        <v>3</v>
      </c>
      <c r="DM156" t="s">
        <v>3</v>
      </c>
      <c r="DN156">
        <v>0</v>
      </c>
      <c r="DO156">
        <v>0</v>
      </c>
      <c r="DP156">
        <v>1</v>
      </c>
      <c r="DQ156">
        <v>1</v>
      </c>
      <c r="DU156">
        <v>1010</v>
      </c>
      <c r="DV156" t="s">
        <v>55</v>
      </c>
      <c r="DW156" t="s">
        <v>55</v>
      </c>
      <c r="DX156">
        <v>1</v>
      </c>
      <c r="DZ156" t="s">
        <v>3</v>
      </c>
      <c r="EA156" t="s">
        <v>3</v>
      </c>
      <c r="EB156" t="s">
        <v>3</v>
      </c>
      <c r="EC156" t="s">
        <v>3</v>
      </c>
      <c r="EE156">
        <v>0</v>
      </c>
      <c r="EF156">
        <v>0</v>
      </c>
      <c r="EG156" t="s">
        <v>3</v>
      </c>
      <c r="EH156">
        <v>0</v>
      </c>
      <c r="EI156" t="s">
        <v>3</v>
      </c>
      <c r="EJ156">
        <v>0</v>
      </c>
      <c r="EK156">
        <v>333</v>
      </c>
      <c r="EL156" t="s">
        <v>3</v>
      </c>
      <c r="EM156" t="s">
        <v>3</v>
      </c>
      <c r="EO156" t="s">
        <v>3</v>
      </c>
      <c r="EQ156">
        <v>1024</v>
      </c>
      <c r="ER156">
        <v>683.86</v>
      </c>
      <c r="ES156">
        <v>683.86</v>
      </c>
      <c r="ET156">
        <v>0</v>
      </c>
      <c r="EU156">
        <v>0</v>
      </c>
      <c r="EV156">
        <v>0</v>
      </c>
      <c r="EW156">
        <v>0</v>
      </c>
      <c r="EX156">
        <v>0</v>
      </c>
      <c r="EZ156">
        <v>5</v>
      </c>
      <c r="FC156">
        <v>1</v>
      </c>
      <c r="FD156">
        <v>18</v>
      </c>
      <c r="FF156">
        <v>7948.85</v>
      </c>
      <c r="FQ156">
        <v>0</v>
      </c>
      <c r="FR156">
        <v>0</v>
      </c>
      <c r="FS156">
        <v>0</v>
      </c>
      <c r="FX156">
        <v>112</v>
      </c>
      <c r="FY156">
        <v>70</v>
      </c>
      <c r="GA156" t="s">
        <v>59</v>
      </c>
      <c r="GD156">
        <v>0</v>
      </c>
      <c r="GF156">
        <v>-1269339310</v>
      </c>
      <c r="GG156">
        <v>2</v>
      </c>
      <c r="GH156">
        <v>3</v>
      </c>
      <c r="GI156">
        <v>5</v>
      </c>
      <c r="GJ156">
        <v>0</v>
      </c>
      <c r="GK156">
        <f>ROUND(R156*(R12)/100,2)</f>
        <v>0</v>
      </c>
      <c r="GL156">
        <f t="shared" si="400"/>
        <v>0</v>
      </c>
      <c r="GM156">
        <f>ROUND(O156+X156+Y156+GK156,2)+GX156</f>
        <v>27026.15</v>
      </c>
      <c r="GN156">
        <f t="shared" si="402"/>
        <v>27026.15</v>
      </c>
      <c r="GO156">
        <f t="shared" si="403"/>
        <v>0</v>
      </c>
      <c r="GP156">
        <f t="shared" si="404"/>
        <v>0</v>
      </c>
      <c r="GR156">
        <v>1</v>
      </c>
      <c r="GS156">
        <v>1</v>
      </c>
      <c r="GT156">
        <v>0</v>
      </c>
      <c r="GU156" t="s">
        <v>3</v>
      </c>
      <c r="GV156">
        <f t="shared" si="405"/>
        <v>0</v>
      </c>
      <c r="GW156">
        <v>1</v>
      </c>
      <c r="GX156">
        <f t="shared" si="406"/>
        <v>0</v>
      </c>
      <c r="HA156">
        <v>0</v>
      </c>
      <c r="HB156">
        <v>0</v>
      </c>
      <c r="HC156">
        <f t="shared" si="407"/>
        <v>0</v>
      </c>
      <c r="HE156" t="s">
        <v>20</v>
      </c>
      <c r="HF156" t="s">
        <v>21</v>
      </c>
      <c r="HM156" t="s">
        <v>3</v>
      </c>
      <c r="HN156" t="s">
        <v>3</v>
      </c>
      <c r="HO156" t="s">
        <v>3</v>
      </c>
      <c r="HP156" t="s">
        <v>3</v>
      </c>
      <c r="HQ156" t="s">
        <v>3</v>
      </c>
      <c r="HS156">
        <v>0</v>
      </c>
      <c r="IK156">
        <v>0</v>
      </c>
    </row>
    <row r="157" spans="1:245" x14ac:dyDescent="0.2">
      <c r="A157">
        <v>18</v>
      </c>
      <c r="B157">
        <v>1</v>
      </c>
      <c r="C157">
        <v>209</v>
      </c>
      <c r="E157" t="s">
        <v>3</v>
      </c>
      <c r="F157" t="s">
        <v>16</v>
      </c>
      <c r="G157" t="s">
        <v>61</v>
      </c>
      <c r="H157" t="s">
        <v>55</v>
      </c>
      <c r="I157">
        <f>I154*J157</f>
        <v>8</v>
      </c>
      <c r="J157">
        <v>28.571428571428569</v>
      </c>
      <c r="K157">
        <v>28.571428999999998</v>
      </c>
      <c r="O157">
        <f t="shared" si="377"/>
        <v>15547.17</v>
      </c>
      <c r="P157">
        <f t="shared" si="378"/>
        <v>15547.17</v>
      </c>
      <c r="Q157">
        <f t="shared" si="379"/>
        <v>0</v>
      </c>
      <c r="R157">
        <f t="shared" si="380"/>
        <v>0</v>
      </c>
      <c r="S157">
        <f t="shared" si="381"/>
        <v>0</v>
      </c>
      <c r="T157">
        <f t="shared" si="382"/>
        <v>0</v>
      </c>
      <c r="U157">
        <f t="shared" si="383"/>
        <v>0</v>
      </c>
      <c r="V157">
        <f t="shared" si="384"/>
        <v>0</v>
      </c>
      <c r="W157">
        <f t="shared" si="385"/>
        <v>0</v>
      </c>
      <c r="X157">
        <f t="shared" si="386"/>
        <v>0</v>
      </c>
      <c r="Y157">
        <f t="shared" si="387"/>
        <v>0</v>
      </c>
      <c r="AA157">
        <v>-1</v>
      </c>
      <c r="AB157">
        <f t="shared" si="388"/>
        <v>196.7</v>
      </c>
      <c r="AC157">
        <f t="shared" si="389"/>
        <v>196.7</v>
      </c>
      <c r="AD157">
        <f t="shared" si="408"/>
        <v>0</v>
      </c>
      <c r="AE157">
        <f t="shared" si="390"/>
        <v>0</v>
      </c>
      <c r="AF157">
        <f t="shared" si="391"/>
        <v>0</v>
      </c>
      <c r="AG157">
        <f t="shared" si="392"/>
        <v>0</v>
      </c>
      <c r="AH157">
        <f t="shared" si="393"/>
        <v>0</v>
      </c>
      <c r="AI157">
        <f t="shared" si="394"/>
        <v>0</v>
      </c>
      <c r="AJ157">
        <f t="shared" si="395"/>
        <v>0</v>
      </c>
      <c r="AK157">
        <v>196.70000000000002</v>
      </c>
      <c r="AL157">
        <v>196.70000000000002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1</v>
      </c>
      <c r="AW157">
        <v>1</v>
      </c>
      <c r="AZ157">
        <v>1</v>
      </c>
      <c r="BA157">
        <v>1</v>
      </c>
      <c r="BB157">
        <v>1</v>
      </c>
      <c r="BC157">
        <v>9.8800000000000008</v>
      </c>
      <c r="BD157" t="s">
        <v>3</v>
      </c>
      <c r="BE157" t="s">
        <v>3</v>
      </c>
      <c r="BF157" t="s">
        <v>3</v>
      </c>
      <c r="BG157" t="s">
        <v>3</v>
      </c>
      <c r="BH157">
        <v>3</v>
      </c>
      <c r="BI157">
        <v>0</v>
      </c>
      <c r="BJ157" t="s">
        <v>3</v>
      </c>
      <c r="BM157">
        <v>333</v>
      </c>
      <c r="BN157">
        <v>0</v>
      </c>
      <c r="BO157" t="s">
        <v>3</v>
      </c>
      <c r="BP157">
        <v>0</v>
      </c>
      <c r="BQ157">
        <v>0</v>
      </c>
      <c r="BR157">
        <v>0</v>
      </c>
      <c r="BS157">
        <v>1</v>
      </c>
      <c r="BT157">
        <v>1</v>
      </c>
      <c r="BU157">
        <v>1</v>
      </c>
      <c r="BV157">
        <v>1</v>
      </c>
      <c r="BW157">
        <v>1</v>
      </c>
      <c r="BX157">
        <v>1</v>
      </c>
      <c r="BY157" t="s">
        <v>3</v>
      </c>
      <c r="BZ157">
        <v>112</v>
      </c>
      <c r="CA157">
        <v>70</v>
      </c>
      <c r="CB157" t="s">
        <v>3</v>
      </c>
      <c r="CE157">
        <v>0</v>
      </c>
      <c r="CF157">
        <v>0</v>
      </c>
      <c r="CG157">
        <v>0</v>
      </c>
      <c r="CM157">
        <v>0</v>
      </c>
      <c r="CN157" t="s">
        <v>3</v>
      </c>
      <c r="CO157">
        <v>0</v>
      </c>
      <c r="CP157">
        <f t="shared" si="396"/>
        <v>15547.17</v>
      </c>
      <c r="CQ157">
        <f t="shared" si="409"/>
        <v>1943.396</v>
      </c>
      <c r="CR157">
        <f t="shared" si="410"/>
        <v>0</v>
      </c>
      <c r="CS157">
        <f t="shared" si="411"/>
        <v>0</v>
      </c>
      <c r="CT157">
        <f t="shared" si="412"/>
        <v>0</v>
      </c>
      <c r="CU157">
        <f t="shared" si="397"/>
        <v>0</v>
      </c>
      <c r="CV157">
        <f t="shared" si="413"/>
        <v>0</v>
      </c>
      <c r="CW157">
        <f t="shared" si="398"/>
        <v>0</v>
      </c>
      <c r="CX157">
        <f t="shared" si="399"/>
        <v>0</v>
      </c>
      <c r="CY157">
        <f>0</f>
        <v>0</v>
      </c>
      <c r="CZ157">
        <f>0</f>
        <v>0</v>
      </c>
      <c r="DC157" t="s">
        <v>3</v>
      </c>
      <c r="DD157" t="s">
        <v>3</v>
      </c>
      <c r="DE157" t="s">
        <v>3</v>
      </c>
      <c r="DF157" t="s">
        <v>3</v>
      </c>
      <c r="DG157" t="s">
        <v>3</v>
      </c>
      <c r="DH157" t="s">
        <v>3</v>
      </c>
      <c r="DI157" t="s">
        <v>3</v>
      </c>
      <c r="DJ157" t="s">
        <v>3</v>
      </c>
      <c r="DK157" t="s">
        <v>3</v>
      </c>
      <c r="DL157" t="s">
        <v>3</v>
      </c>
      <c r="DM157" t="s">
        <v>3</v>
      </c>
      <c r="DN157">
        <v>0</v>
      </c>
      <c r="DO157">
        <v>0</v>
      </c>
      <c r="DP157">
        <v>1</v>
      </c>
      <c r="DQ157">
        <v>1</v>
      </c>
      <c r="DU157">
        <v>1010</v>
      </c>
      <c r="DV157" t="s">
        <v>55</v>
      </c>
      <c r="DW157" t="s">
        <v>55</v>
      </c>
      <c r="DX157">
        <v>1</v>
      </c>
      <c r="DZ157" t="s">
        <v>3</v>
      </c>
      <c r="EA157" t="s">
        <v>3</v>
      </c>
      <c r="EB157" t="s">
        <v>3</v>
      </c>
      <c r="EC157" t="s">
        <v>3</v>
      </c>
      <c r="EE157">
        <v>0</v>
      </c>
      <c r="EF157">
        <v>0</v>
      </c>
      <c r="EG157" t="s">
        <v>3</v>
      </c>
      <c r="EH157">
        <v>0</v>
      </c>
      <c r="EI157" t="s">
        <v>3</v>
      </c>
      <c r="EJ157">
        <v>0</v>
      </c>
      <c r="EK157">
        <v>333</v>
      </c>
      <c r="EL157" t="s">
        <v>3</v>
      </c>
      <c r="EM157" t="s">
        <v>3</v>
      </c>
      <c r="EO157" t="s">
        <v>3</v>
      </c>
      <c r="EQ157">
        <v>1024</v>
      </c>
      <c r="ER157">
        <v>196.70000000000002</v>
      </c>
      <c r="ES157">
        <v>196.70000000000002</v>
      </c>
      <c r="ET157">
        <v>0</v>
      </c>
      <c r="EU157">
        <v>0</v>
      </c>
      <c r="EV157">
        <v>0</v>
      </c>
      <c r="EW157">
        <v>0</v>
      </c>
      <c r="EX157">
        <v>0</v>
      </c>
      <c r="EZ157">
        <v>5</v>
      </c>
      <c r="FC157">
        <v>1</v>
      </c>
      <c r="FD157">
        <v>18</v>
      </c>
      <c r="FF157">
        <v>2286.2800000000002</v>
      </c>
      <c r="FQ157">
        <v>0</v>
      </c>
      <c r="FR157">
        <v>0</v>
      </c>
      <c r="FS157">
        <v>0</v>
      </c>
      <c r="FX157">
        <v>112</v>
      </c>
      <c r="FY157">
        <v>70</v>
      </c>
      <c r="GA157" t="s">
        <v>62</v>
      </c>
      <c r="GD157">
        <v>0</v>
      </c>
      <c r="GF157">
        <v>1154660637</v>
      </c>
      <c r="GG157">
        <v>2</v>
      </c>
      <c r="GH157">
        <v>3</v>
      </c>
      <c r="GI157">
        <v>5</v>
      </c>
      <c r="GJ157">
        <v>0</v>
      </c>
      <c r="GK157">
        <f>ROUND(R157*(R12)/100,2)</f>
        <v>0</v>
      </c>
      <c r="GL157">
        <f t="shared" si="400"/>
        <v>0</v>
      </c>
      <c r="GM157">
        <f>ROUND(O157+X157+Y157+GK157,2)+GX157</f>
        <v>15547.17</v>
      </c>
      <c r="GN157">
        <f t="shared" si="402"/>
        <v>15547.17</v>
      </c>
      <c r="GO157">
        <f t="shared" si="403"/>
        <v>0</v>
      </c>
      <c r="GP157">
        <f t="shared" si="404"/>
        <v>0</v>
      </c>
      <c r="GR157">
        <v>1</v>
      </c>
      <c r="GS157">
        <v>1</v>
      </c>
      <c r="GT157">
        <v>0</v>
      </c>
      <c r="GU157" t="s">
        <v>3</v>
      </c>
      <c r="GV157">
        <f t="shared" si="405"/>
        <v>0</v>
      </c>
      <c r="GW157">
        <v>1</v>
      </c>
      <c r="GX157">
        <f t="shared" si="406"/>
        <v>0</v>
      </c>
      <c r="HA157">
        <v>0</v>
      </c>
      <c r="HB157">
        <v>0</v>
      </c>
      <c r="HC157">
        <f t="shared" si="407"/>
        <v>0</v>
      </c>
      <c r="HE157" t="s">
        <v>20</v>
      </c>
      <c r="HF157" t="s">
        <v>21</v>
      </c>
      <c r="HM157" t="s">
        <v>3</v>
      </c>
      <c r="HN157" t="s">
        <v>3</v>
      </c>
      <c r="HO157" t="s">
        <v>3</v>
      </c>
      <c r="HP157" t="s">
        <v>3</v>
      </c>
      <c r="HQ157" t="s">
        <v>3</v>
      </c>
      <c r="HS157">
        <v>0</v>
      </c>
      <c r="IK157">
        <v>0</v>
      </c>
    </row>
    <row r="158" spans="1:245" x14ac:dyDescent="0.2">
      <c r="A158">
        <v>18</v>
      </c>
      <c r="B158">
        <v>1</v>
      </c>
      <c r="C158">
        <v>210</v>
      </c>
      <c r="E158" t="s">
        <v>3</v>
      </c>
      <c r="F158" t="s">
        <v>16</v>
      </c>
      <c r="G158" t="s">
        <v>64</v>
      </c>
      <c r="H158" t="s">
        <v>55</v>
      </c>
      <c r="I158">
        <f>I154*J158</f>
        <v>4</v>
      </c>
      <c r="J158">
        <v>14.285714285714285</v>
      </c>
      <c r="K158">
        <v>14.285714</v>
      </c>
      <c r="O158">
        <f t="shared" si="377"/>
        <v>4702.09</v>
      </c>
      <c r="P158">
        <f t="shared" si="378"/>
        <v>4702.09</v>
      </c>
      <c r="Q158">
        <f t="shared" si="379"/>
        <v>0</v>
      </c>
      <c r="R158">
        <f t="shared" si="380"/>
        <v>0</v>
      </c>
      <c r="S158">
        <f t="shared" si="381"/>
        <v>0</v>
      </c>
      <c r="T158">
        <f t="shared" si="382"/>
        <v>0</v>
      </c>
      <c r="U158">
        <f t="shared" si="383"/>
        <v>0</v>
      </c>
      <c r="V158">
        <f t="shared" si="384"/>
        <v>0</v>
      </c>
      <c r="W158">
        <f t="shared" si="385"/>
        <v>0</v>
      </c>
      <c r="X158">
        <f t="shared" si="386"/>
        <v>0</v>
      </c>
      <c r="Y158">
        <f t="shared" si="387"/>
        <v>0</v>
      </c>
      <c r="AA158">
        <v>-1</v>
      </c>
      <c r="AB158">
        <f t="shared" si="388"/>
        <v>118.98</v>
      </c>
      <c r="AC158">
        <f t="shared" si="389"/>
        <v>118.98</v>
      </c>
      <c r="AD158">
        <f t="shared" si="408"/>
        <v>0</v>
      </c>
      <c r="AE158">
        <f t="shared" si="390"/>
        <v>0</v>
      </c>
      <c r="AF158">
        <f t="shared" si="391"/>
        <v>0</v>
      </c>
      <c r="AG158">
        <f t="shared" si="392"/>
        <v>0</v>
      </c>
      <c r="AH158">
        <f t="shared" si="393"/>
        <v>0</v>
      </c>
      <c r="AI158">
        <f t="shared" si="394"/>
        <v>0</v>
      </c>
      <c r="AJ158">
        <f t="shared" si="395"/>
        <v>0</v>
      </c>
      <c r="AK158">
        <v>118.98</v>
      </c>
      <c r="AL158">
        <v>118.98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1</v>
      </c>
      <c r="AW158">
        <v>1</v>
      </c>
      <c r="AZ158">
        <v>1</v>
      </c>
      <c r="BA158">
        <v>1</v>
      </c>
      <c r="BB158">
        <v>1</v>
      </c>
      <c r="BC158">
        <v>9.8800000000000008</v>
      </c>
      <c r="BD158" t="s">
        <v>3</v>
      </c>
      <c r="BE158" t="s">
        <v>3</v>
      </c>
      <c r="BF158" t="s">
        <v>3</v>
      </c>
      <c r="BG158" t="s">
        <v>3</v>
      </c>
      <c r="BH158">
        <v>3</v>
      </c>
      <c r="BI158">
        <v>0</v>
      </c>
      <c r="BJ158" t="s">
        <v>3</v>
      </c>
      <c r="BM158">
        <v>333</v>
      </c>
      <c r="BN158">
        <v>0</v>
      </c>
      <c r="BO158" t="s">
        <v>3</v>
      </c>
      <c r="BP158">
        <v>0</v>
      </c>
      <c r="BQ158">
        <v>0</v>
      </c>
      <c r="BR158">
        <v>0</v>
      </c>
      <c r="BS158">
        <v>1</v>
      </c>
      <c r="BT158">
        <v>1</v>
      </c>
      <c r="BU158">
        <v>1</v>
      </c>
      <c r="BV158">
        <v>1</v>
      </c>
      <c r="BW158">
        <v>1</v>
      </c>
      <c r="BX158">
        <v>1</v>
      </c>
      <c r="BY158" t="s">
        <v>3</v>
      </c>
      <c r="BZ158">
        <v>112</v>
      </c>
      <c r="CA158">
        <v>70</v>
      </c>
      <c r="CB158" t="s">
        <v>3</v>
      </c>
      <c r="CE158">
        <v>0</v>
      </c>
      <c r="CF158">
        <v>0</v>
      </c>
      <c r="CG158">
        <v>0</v>
      </c>
      <c r="CM158">
        <v>0</v>
      </c>
      <c r="CN158" t="s">
        <v>3</v>
      </c>
      <c r="CO158">
        <v>0</v>
      </c>
      <c r="CP158">
        <f t="shared" si="396"/>
        <v>4702.09</v>
      </c>
      <c r="CQ158">
        <f t="shared" si="409"/>
        <v>1175.5224000000001</v>
      </c>
      <c r="CR158">
        <f t="shared" si="410"/>
        <v>0</v>
      </c>
      <c r="CS158">
        <f t="shared" si="411"/>
        <v>0</v>
      </c>
      <c r="CT158">
        <f t="shared" si="412"/>
        <v>0</v>
      </c>
      <c r="CU158">
        <f t="shared" si="397"/>
        <v>0</v>
      </c>
      <c r="CV158">
        <f t="shared" si="413"/>
        <v>0</v>
      </c>
      <c r="CW158">
        <f t="shared" si="398"/>
        <v>0</v>
      </c>
      <c r="CX158">
        <f t="shared" si="399"/>
        <v>0</v>
      </c>
      <c r="CY158">
        <f>0</f>
        <v>0</v>
      </c>
      <c r="CZ158">
        <f>0</f>
        <v>0</v>
      </c>
      <c r="DC158" t="s">
        <v>3</v>
      </c>
      <c r="DD158" t="s">
        <v>3</v>
      </c>
      <c r="DE158" t="s">
        <v>3</v>
      </c>
      <c r="DF158" t="s">
        <v>3</v>
      </c>
      <c r="DG158" t="s">
        <v>3</v>
      </c>
      <c r="DH158" t="s">
        <v>3</v>
      </c>
      <c r="DI158" t="s">
        <v>3</v>
      </c>
      <c r="DJ158" t="s">
        <v>3</v>
      </c>
      <c r="DK158" t="s">
        <v>3</v>
      </c>
      <c r="DL158" t="s">
        <v>3</v>
      </c>
      <c r="DM158" t="s">
        <v>3</v>
      </c>
      <c r="DN158">
        <v>0</v>
      </c>
      <c r="DO158">
        <v>0</v>
      </c>
      <c r="DP158">
        <v>1</v>
      </c>
      <c r="DQ158">
        <v>1</v>
      </c>
      <c r="DU158">
        <v>1010</v>
      </c>
      <c r="DV158" t="s">
        <v>55</v>
      </c>
      <c r="DW158" t="s">
        <v>55</v>
      </c>
      <c r="DX158">
        <v>1</v>
      </c>
      <c r="DZ158" t="s">
        <v>3</v>
      </c>
      <c r="EA158" t="s">
        <v>3</v>
      </c>
      <c r="EB158" t="s">
        <v>3</v>
      </c>
      <c r="EC158" t="s">
        <v>3</v>
      </c>
      <c r="EE158">
        <v>0</v>
      </c>
      <c r="EF158">
        <v>0</v>
      </c>
      <c r="EG158" t="s">
        <v>3</v>
      </c>
      <c r="EH158">
        <v>0</v>
      </c>
      <c r="EI158" t="s">
        <v>3</v>
      </c>
      <c r="EJ158">
        <v>0</v>
      </c>
      <c r="EK158">
        <v>333</v>
      </c>
      <c r="EL158" t="s">
        <v>3</v>
      </c>
      <c r="EM158" t="s">
        <v>3</v>
      </c>
      <c r="EO158" t="s">
        <v>3</v>
      </c>
      <c r="EQ158">
        <v>1024</v>
      </c>
      <c r="ER158">
        <v>118.98</v>
      </c>
      <c r="ES158">
        <v>118.98</v>
      </c>
      <c r="ET158">
        <v>0</v>
      </c>
      <c r="EU158">
        <v>0</v>
      </c>
      <c r="EV158">
        <v>0</v>
      </c>
      <c r="EW158">
        <v>0</v>
      </c>
      <c r="EX158">
        <v>0</v>
      </c>
      <c r="EZ158">
        <v>5</v>
      </c>
      <c r="FC158">
        <v>1</v>
      </c>
      <c r="FD158">
        <v>18</v>
      </c>
      <c r="FF158">
        <v>1383.02</v>
      </c>
      <c r="FQ158">
        <v>0</v>
      </c>
      <c r="FR158">
        <v>0</v>
      </c>
      <c r="FS158">
        <v>0</v>
      </c>
      <c r="FX158">
        <v>112</v>
      </c>
      <c r="FY158">
        <v>70</v>
      </c>
      <c r="GA158" t="s">
        <v>65</v>
      </c>
      <c r="GD158">
        <v>0</v>
      </c>
      <c r="GF158">
        <v>158177034</v>
      </c>
      <c r="GG158">
        <v>2</v>
      </c>
      <c r="GH158">
        <v>3</v>
      </c>
      <c r="GI158">
        <v>5</v>
      </c>
      <c r="GJ158">
        <v>0</v>
      </c>
      <c r="GK158">
        <f>ROUND(R158*(R12)/100,2)</f>
        <v>0</v>
      </c>
      <c r="GL158">
        <f t="shared" si="400"/>
        <v>0</v>
      </c>
      <c r="GM158">
        <f>ROUND(O158+X158+Y158+GK158,2)+GX158</f>
        <v>4702.09</v>
      </c>
      <c r="GN158">
        <f t="shared" si="402"/>
        <v>4702.09</v>
      </c>
      <c r="GO158">
        <f t="shared" si="403"/>
        <v>0</v>
      </c>
      <c r="GP158">
        <f t="shared" si="404"/>
        <v>0</v>
      </c>
      <c r="GR158">
        <v>1</v>
      </c>
      <c r="GS158">
        <v>1</v>
      </c>
      <c r="GT158">
        <v>0</v>
      </c>
      <c r="GU158" t="s">
        <v>3</v>
      </c>
      <c r="GV158">
        <f t="shared" si="405"/>
        <v>0</v>
      </c>
      <c r="GW158">
        <v>1</v>
      </c>
      <c r="GX158">
        <f t="shared" si="406"/>
        <v>0</v>
      </c>
      <c r="HA158">
        <v>0</v>
      </c>
      <c r="HB158">
        <v>0</v>
      </c>
      <c r="HC158">
        <f t="shared" si="407"/>
        <v>0</v>
      </c>
      <c r="HE158" t="s">
        <v>20</v>
      </c>
      <c r="HF158" t="s">
        <v>21</v>
      </c>
      <c r="HM158" t="s">
        <v>3</v>
      </c>
      <c r="HN158" t="s">
        <v>3</v>
      </c>
      <c r="HO158" t="s">
        <v>3</v>
      </c>
      <c r="HP158" t="s">
        <v>3</v>
      </c>
      <c r="HQ158" t="s">
        <v>3</v>
      </c>
      <c r="HS158">
        <v>0</v>
      </c>
      <c r="IK158">
        <v>0</v>
      </c>
    </row>
    <row r="159" spans="1:245" x14ac:dyDescent="0.2">
      <c r="A159">
        <v>18</v>
      </c>
      <c r="B159">
        <v>1</v>
      </c>
      <c r="C159">
        <v>211</v>
      </c>
      <c r="E159" t="s">
        <v>3</v>
      </c>
      <c r="F159" t="s">
        <v>16</v>
      </c>
      <c r="G159" t="s">
        <v>67</v>
      </c>
      <c r="H159" t="s">
        <v>55</v>
      </c>
      <c r="I159">
        <f>I154*J159</f>
        <v>8</v>
      </c>
      <c r="J159">
        <v>28.571428571428569</v>
      </c>
      <c r="K159">
        <v>28.571428999999998</v>
      </c>
      <c r="O159">
        <f t="shared" si="377"/>
        <v>9025.58</v>
      </c>
      <c r="P159">
        <f t="shared" si="378"/>
        <v>9025.58</v>
      </c>
      <c r="Q159">
        <f t="shared" si="379"/>
        <v>0</v>
      </c>
      <c r="R159">
        <f t="shared" si="380"/>
        <v>0</v>
      </c>
      <c r="S159">
        <f t="shared" si="381"/>
        <v>0</v>
      </c>
      <c r="T159">
        <f t="shared" si="382"/>
        <v>0</v>
      </c>
      <c r="U159">
        <f t="shared" si="383"/>
        <v>0</v>
      </c>
      <c r="V159">
        <f t="shared" si="384"/>
        <v>0</v>
      </c>
      <c r="W159">
        <f t="shared" si="385"/>
        <v>0</v>
      </c>
      <c r="X159">
        <f t="shared" si="386"/>
        <v>0</v>
      </c>
      <c r="Y159">
        <f t="shared" si="387"/>
        <v>0</v>
      </c>
      <c r="AA159">
        <v>-1</v>
      </c>
      <c r="AB159">
        <f t="shared" si="388"/>
        <v>114.19</v>
      </c>
      <c r="AC159">
        <f t="shared" si="389"/>
        <v>114.19</v>
      </c>
      <c r="AD159">
        <f t="shared" si="408"/>
        <v>0</v>
      </c>
      <c r="AE159">
        <f t="shared" si="390"/>
        <v>0</v>
      </c>
      <c r="AF159">
        <f t="shared" si="391"/>
        <v>0</v>
      </c>
      <c r="AG159">
        <f t="shared" si="392"/>
        <v>0</v>
      </c>
      <c r="AH159">
        <f t="shared" si="393"/>
        <v>0</v>
      </c>
      <c r="AI159">
        <f t="shared" si="394"/>
        <v>0</v>
      </c>
      <c r="AJ159">
        <f t="shared" si="395"/>
        <v>0</v>
      </c>
      <c r="AK159">
        <v>114.19</v>
      </c>
      <c r="AL159">
        <v>114.19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1</v>
      </c>
      <c r="AW159">
        <v>1</v>
      </c>
      <c r="AZ159">
        <v>1</v>
      </c>
      <c r="BA159">
        <v>1</v>
      </c>
      <c r="BB159">
        <v>1</v>
      </c>
      <c r="BC159">
        <v>9.8800000000000008</v>
      </c>
      <c r="BD159" t="s">
        <v>3</v>
      </c>
      <c r="BE159" t="s">
        <v>3</v>
      </c>
      <c r="BF159" t="s">
        <v>3</v>
      </c>
      <c r="BG159" t="s">
        <v>3</v>
      </c>
      <c r="BH159">
        <v>3</v>
      </c>
      <c r="BI159">
        <v>0</v>
      </c>
      <c r="BJ159" t="s">
        <v>3</v>
      </c>
      <c r="BM159">
        <v>333</v>
      </c>
      <c r="BN159">
        <v>0</v>
      </c>
      <c r="BO159" t="s">
        <v>3</v>
      </c>
      <c r="BP159">
        <v>0</v>
      </c>
      <c r="BQ159">
        <v>0</v>
      </c>
      <c r="BR159">
        <v>0</v>
      </c>
      <c r="BS159">
        <v>1</v>
      </c>
      <c r="BT159">
        <v>1</v>
      </c>
      <c r="BU159">
        <v>1</v>
      </c>
      <c r="BV159">
        <v>1</v>
      </c>
      <c r="BW159">
        <v>1</v>
      </c>
      <c r="BX159">
        <v>1</v>
      </c>
      <c r="BY159" t="s">
        <v>3</v>
      </c>
      <c r="BZ159">
        <v>112</v>
      </c>
      <c r="CA159">
        <v>70</v>
      </c>
      <c r="CB159" t="s">
        <v>3</v>
      </c>
      <c r="CE159">
        <v>0</v>
      </c>
      <c r="CF159">
        <v>0</v>
      </c>
      <c r="CG159">
        <v>0</v>
      </c>
      <c r="CM159">
        <v>0</v>
      </c>
      <c r="CN159" t="s">
        <v>3</v>
      </c>
      <c r="CO159">
        <v>0</v>
      </c>
      <c r="CP159">
        <f t="shared" si="396"/>
        <v>9025.58</v>
      </c>
      <c r="CQ159">
        <f t="shared" si="409"/>
        <v>1128.1972000000001</v>
      </c>
      <c r="CR159">
        <f t="shared" si="410"/>
        <v>0</v>
      </c>
      <c r="CS159">
        <f t="shared" si="411"/>
        <v>0</v>
      </c>
      <c r="CT159">
        <f t="shared" si="412"/>
        <v>0</v>
      </c>
      <c r="CU159">
        <f t="shared" si="397"/>
        <v>0</v>
      </c>
      <c r="CV159">
        <f t="shared" si="413"/>
        <v>0</v>
      </c>
      <c r="CW159">
        <f t="shared" si="398"/>
        <v>0</v>
      </c>
      <c r="CX159">
        <f t="shared" si="399"/>
        <v>0</v>
      </c>
      <c r="CY159">
        <f>0</f>
        <v>0</v>
      </c>
      <c r="CZ159">
        <f>0</f>
        <v>0</v>
      </c>
      <c r="DC159" t="s">
        <v>3</v>
      </c>
      <c r="DD159" t="s">
        <v>3</v>
      </c>
      <c r="DE159" t="s">
        <v>3</v>
      </c>
      <c r="DF159" t="s">
        <v>3</v>
      </c>
      <c r="DG159" t="s">
        <v>3</v>
      </c>
      <c r="DH159" t="s">
        <v>3</v>
      </c>
      <c r="DI159" t="s">
        <v>3</v>
      </c>
      <c r="DJ159" t="s">
        <v>3</v>
      </c>
      <c r="DK159" t="s">
        <v>3</v>
      </c>
      <c r="DL159" t="s">
        <v>3</v>
      </c>
      <c r="DM159" t="s">
        <v>3</v>
      </c>
      <c r="DN159">
        <v>0</v>
      </c>
      <c r="DO159">
        <v>0</v>
      </c>
      <c r="DP159">
        <v>1</v>
      </c>
      <c r="DQ159">
        <v>1</v>
      </c>
      <c r="DU159">
        <v>1010</v>
      </c>
      <c r="DV159" t="s">
        <v>55</v>
      </c>
      <c r="DW159" t="s">
        <v>55</v>
      </c>
      <c r="DX159">
        <v>1</v>
      </c>
      <c r="DZ159" t="s">
        <v>3</v>
      </c>
      <c r="EA159" t="s">
        <v>3</v>
      </c>
      <c r="EB159" t="s">
        <v>3</v>
      </c>
      <c r="EC159" t="s">
        <v>3</v>
      </c>
      <c r="EE159">
        <v>0</v>
      </c>
      <c r="EF159">
        <v>0</v>
      </c>
      <c r="EG159" t="s">
        <v>3</v>
      </c>
      <c r="EH159">
        <v>0</v>
      </c>
      <c r="EI159" t="s">
        <v>3</v>
      </c>
      <c r="EJ159">
        <v>0</v>
      </c>
      <c r="EK159">
        <v>333</v>
      </c>
      <c r="EL159" t="s">
        <v>3</v>
      </c>
      <c r="EM159" t="s">
        <v>3</v>
      </c>
      <c r="EO159" t="s">
        <v>3</v>
      </c>
      <c r="EQ159">
        <v>1024</v>
      </c>
      <c r="ER159">
        <v>114.19</v>
      </c>
      <c r="ES159">
        <v>114.19</v>
      </c>
      <c r="ET159">
        <v>0</v>
      </c>
      <c r="EU159">
        <v>0</v>
      </c>
      <c r="EV159">
        <v>0</v>
      </c>
      <c r="EW159">
        <v>0</v>
      </c>
      <c r="EX159">
        <v>0</v>
      </c>
      <c r="EZ159">
        <v>5</v>
      </c>
      <c r="FC159">
        <v>1</v>
      </c>
      <c r="FD159">
        <v>18</v>
      </c>
      <c r="FF159">
        <v>1327.31</v>
      </c>
      <c r="FQ159">
        <v>0</v>
      </c>
      <c r="FR159">
        <v>0</v>
      </c>
      <c r="FS159">
        <v>0</v>
      </c>
      <c r="FX159">
        <v>112</v>
      </c>
      <c r="FY159">
        <v>70</v>
      </c>
      <c r="GA159" t="s">
        <v>68</v>
      </c>
      <c r="GD159">
        <v>0</v>
      </c>
      <c r="GF159">
        <v>-138536489</v>
      </c>
      <c r="GG159">
        <v>2</v>
      </c>
      <c r="GH159">
        <v>3</v>
      </c>
      <c r="GI159">
        <v>5</v>
      </c>
      <c r="GJ159">
        <v>0</v>
      </c>
      <c r="GK159">
        <f>ROUND(R159*(R12)/100,2)</f>
        <v>0</v>
      </c>
      <c r="GL159">
        <f t="shared" si="400"/>
        <v>0</v>
      </c>
      <c r="GM159">
        <f>ROUND(O159+X159+Y159+GK159,2)+GX159</f>
        <v>9025.58</v>
      </c>
      <c r="GN159">
        <f t="shared" si="402"/>
        <v>9025.58</v>
      </c>
      <c r="GO159">
        <f t="shared" si="403"/>
        <v>0</v>
      </c>
      <c r="GP159">
        <f t="shared" si="404"/>
        <v>0</v>
      </c>
      <c r="GR159">
        <v>1</v>
      </c>
      <c r="GS159">
        <v>1</v>
      </c>
      <c r="GT159">
        <v>0</v>
      </c>
      <c r="GU159" t="s">
        <v>3</v>
      </c>
      <c r="GV159">
        <f t="shared" si="405"/>
        <v>0</v>
      </c>
      <c r="GW159">
        <v>1</v>
      </c>
      <c r="GX159">
        <f t="shared" si="406"/>
        <v>0</v>
      </c>
      <c r="HA159">
        <v>0</v>
      </c>
      <c r="HB159">
        <v>0</v>
      </c>
      <c r="HC159">
        <f t="shared" si="407"/>
        <v>0</v>
      </c>
      <c r="HE159" t="s">
        <v>20</v>
      </c>
      <c r="HF159" t="s">
        <v>21</v>
      </c>
      <c r="HM159" t="s">
        <v>3</v>
      </c>
      <c r="HN159" t="s">
        <v>3</v>
      </c>
      <c r="HO159" t="s">
        <v>3</v>
      </c>
      <c r="HP159" t="s">
        <v>3</v>
      </c>
      <c r="HQ159" t="s">
        <v>3</v>
      </c>
      <c r="HS159">
        <v>0</v>
      </c>
      <c r="IK159">
        <v>0</v>
      </c>
    </row>
    <row r="161" spans="1:206" x14ac:dyDescent="0.2">
      <c r="A161" s="2">
        <v>51</v>
      </c>
      <c r="B161" s="2">
        <f>B20</f>
        <v>1</v>
      </c>
      <c r="C161" s="2">
        <f>A20</f>
        <v>3</v>
      </c>
      <c r="D161" s="2">
        <f>ROW(A20)</f>
        <v>20</v>
      </c>
      <c r="E161" s="2"/>
      <c r="F161" s="2" t="str">
        <f>IF(F20&lt;&gt;"",F20,"")</f>
        <v>Новая локальная смета</v>
      </c>
      <c r="G161" s="2" t="str">
        <f>IF(G20&lt;&gt;"",G20,"")</f>
        <v>Новая локальная смета</v>
      </c>
      <c r="H161" s="2">
        <v>0</v>
      </c>
      <c r="I161" s="2"/>
      <c r="J161" s="2"/>
      <c r="K161" s="2"/>
      <c r="L161" s="2"/>
      <c r="M161" s="2"/>
      <c r="N161" s="2"/>
      <c r="O161" s="2">
        <f t="shared" ref="O161:T161" si="414">ROUND(AB161,2)</f>
        <v>2638013.13</v>
      </c>
      <c r="P161" s="2">
        <f t="shared" si="414"/>
        <v>2283753.52</v>
      </c>
      <c r="Q161" s="2">
        <f t="shared" si="414"/>
        <v>11759.94</v>
      </c>
      <c r="R161" s="2">
        <f t="shared" si="414"/>
        <v>37.43</v>
      </c>
      <c r="S161" s="2">
        <f t="shared" si="414"/>
        <v>342499.67</v>
      </c>
      <c r="T161" s="2">
        <f t="shared" si="414"/>
        <v>0</v>
      </c>
      <c r="U161" s="2">
        <f>AH161</f>
        <v>546.654</v>
      </c>
      <c r="V161" s="2">
        <f>AI161</f>
        <v>0</v>
      </c>
      <c r="W161" s="2">
        <f>ROUND(AJ161,2)</f>
        <v>0</v>
      </c>
      <c r="X161" s="2">
        <f>ROUND(AK161,2)</f>
        <v>239749.78</v>
      </c>
      <c r="Y161" s="2">
        <f>ROUND(AL161,2)</f>
        <v>34249.96</v>
      </c>
      <c r="Z161" s="2"/>
      <c r="AA161" s="2"/>
      <c r="AB161" s="2">
        <f>ROUND(SUMIF(AA24:AA159,"=64249956",O24:O159),2)</f>
        <v>2638013.13</v>
      </c>
      <c r="AC161" s="2">
        <f>ROUND(SUMIF(AA24:AA159,"=64249956",P24:P159),2)</f>
        <v>2283753.52</v>
      </c>
      <c r="AD161" s="2">
        <f>ROUND(SUMIF(AA24:AA159,"=64249956",Q24:Q159),2)</f>
        <v>11759.94</v>
      </c>
      <c r="AE161" s="2">
        <f>ROUND(SUMIF(AA24:AA159,"=64249956",R24:R159),2)</f>
        <v>37.43</v>
      </c>
      <c r="AF161" s="2">
        <f>ROUND(SUMIF(AA24:AA159,"=64249956",S24:S159),2)</f>
        <v>342499.67</v>
      </c>
      <c r="AG161" s="2">
        <f>ROUND(SUMIF(AA24:AA159,"=64249956",T24:T159),2)</f>
        <v>0</v>
      </c>
      <c r="AH161" s="2">
        <f>SUMIF(AA24:AA159,"=64249956",U24:U159)</f>
        <v>546.654</v>
      </c>
      <c r="AI161" s="2">
        <f>SUMIF(AA24:AA159,"=64249956",V24:V159)</f>
        <v>0</v>
      </c>
      <c r="AJ161" s="2">
        <f>ROUND(SUMIF(AA24:AA159,"=64249956",W24:W159),2)</f>
        <v>0</v>
      </c>
      <c r="AK161" s="2">
        <f>ROUND(SUMIF(AA24:AA159,"=64249956",X24:X159),2)</f>
        <v>239749.78</v>
      </c>
      <c r="AL161" s="2">
        <f>ROUND(SUMIF(AA24:AA159,"=64249956",Y24:Y159),2)</f>
        <v>34249.96</v>
      </c>
      <c r="AM161" s="2"/>
      <c r="AN161" s="2"/>
      <c r="AO161" s="2">
        <f t="shared" ref="AO161:BD161" si="415">ROUND(BX161,2)</f>
        <v>0</v>
      </c>
      <c r="AP161" s="2">
        <f t="shared" si="415"/>
        <v>0</v>
      </c>
      <c r="AQ161" s="2">
        <f t="shared" si="415"/>
        <v>0</v>
      </c>
      <c r="AR161" s="2">
        <f t="shared" si="415"/>
        <v>2912053.3</v>
      </c>
      <c r="AS161" s="2">
        <f t="shared" si="415"/>
        <v>2281045.9</v>
      </c>
      <c r="AT161" s="2">
        <f t="shared" si="415"/>
        <v>0</v>
      </c>
      <c r="AU161" s="2">
        <f t="shared" si="415"/>
        <v>631007.4</v>
      </c>
      <c r="AV161" s="2">
        <f t="shared" si="415"/>
        <v>2283753.52</v>
      </c>
      <c r="AW161" s="2">
        <f t="shared" si="415"/>
        <v>2283753.52</v>
      </c>
      <c r="AX161" s="2">
        <f t="shared" si="415"/>
        <v>0</v>
      </c>
      <c r="AY161" s="2">
        <f t="shared" si="415"/>
        <v>2283753.52</v>
      </c>
      <c r="AZ161" s="2">
        <f t="shared" si="415"/>
        <v>0</v>
      </c>
      <c r="BA161" s="2">
        <f t="shared" si="415"/>
        <v>0</v>
      </c>
      <c r="BB161" s="2">
        <f t="shared" si="415"/>
        <v>0</v>
      </c>
      <c r="BC161" s="2">
        <f t="shared" si="415"/>
        <v>0</v>
      </c>
      <c r="BD161" s="2">
        <f t="shared" si="415"/>
        <v>0</v>
      </c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>
        <f>ROUND(SUMIF(AA24:AA159,"=64249956",FQ24:FQ159),2)</f>
        <v>0</v>
      </c>
      <c r="BY161" s="2">
        <f>ROUND(SUMIF(AA24:AA159,"=64249956",FR24:FR159),2)</f>
        <v>0</v>
      </c>
      <c r="BZ161" s="2">
        <f>ROUND(SUMIF(AA24:AA159,"=64249956",GL24:GL159),2)</f>
        <v>0</v>
      </c>
      <c r="CA161" s="2">
        <f>ROUND(SUMIF(AA24:AA159,"=64249956",GM24:GM159),2)</f>
        <v>2912053.3</v>
      </c>
      <c r="CB161" s="2">
        <f>ROUND(SUMIF(AA24:AA159,"=64249956",GN24:GN159),2)</f>
        <v>2281045.9</v>
      </c>
      <c r="CC161" s="2">
        <f>ROUND(SUMIF(AA24:AA159,"=64249956",GO24:GO159),2)</f>
        <v>0</v>
      </c>
      <c r="CD161" s="2">
        <f>ROUND(SUMIF(AA24:AA159,"=64249956",GP24:GP159),2)</f>
        <v>631007.4</v>
      </c>
      <c r="CE161" s="2">
        <f>AC161-BX161</f>
        <v>2283753.52</v>
      </c>
      <c r="CF161" s="2">
        <f>AC161-BY161</f>
        <v>2283753.52</v>
      </c>
      <c r="CG161" s="2">
        <f>BX161-BZ161</f>
        <v>0</v>
      </c>
      <c r="CH161" s="2">
        <f>AC161-BX161-BY161+BZ161</f>
        <v>2283753.52</v>
      </c>
      <c r="CI161" s="2">
        <f>BY161-BZ161</f>
        <v>0</v>
      </c>
      <c r="CJ161" s="2">
        <f>ROUND(SUMIF(AA24:AA159,"=64249956",GX24:GX159),2)</f>
        <v>0</v>
      </c>
      <c r="CK161" s="2">
        <f>ROUND(SUMIF(AA24:AA159,"=64249956",GY24:GY159),2)</f>
        <v>0</v>
      </c>
      <c r="CL161" s="2">
        <f>ROUND(SUMIF(AA24:AA159,"=64249956",GZ24:GZ159),2)</f>
        <v>0</v>
      </c>
      <c r="CM161" s="2">
        <f>ROUND(SUMIF(AA24:AA159,"=64249956",HD24:HD159),2)</f>
        <v>0</v>
      </c>
      <c r="CN161" s="2"/>
      <c r="CO161" s="2"/>
      <c r="CP161" s="2"/>
      <c r="CQ161" s="2"/>
      <c r="CR161" s="2"/>
      <c r="CS161" s="2"/>
      <c r="CT161" s="2"/>
      <c r="CU161" s="2"/>
      <c r="CV161" s="2"/>
      <c r="CW161" s="2"/>
      <c r="CX161" s="2"/>
      <c r="CY161" s="2"/>
      <c r="CZ161" s="2"/>
      <c r="DA161" s="2"/>
      <c r="DB161" s="2"/>
      <c r="DC161" s="2"/>
      <c r="DD161" s="2"/>
      <c r="DE161" s="2"/>
      <c r="DF161" s="2"/>
      <c r="DG161" s="3"/>
      <c r="DH161" s="3"/>
      <c r="DI161" s="3"/>
      <c r="DJ161" s="3"/>
      <c r="DK161" s="3"/>
      <c r="DL161" s="3"/>
      <c r="DM161" s="3"/>
      <c r="DN161" s="3"/>
      <c r="DO161" s="3"/>
      <c r="DP161" s="3"/>
      <c r="DQ161" s="3"/>
      <c r="DR161" s="3"/>
      <c r="DS161" s="3"/>
      <c r="DT161" s="3"/>
      <c r="DU161" s="3"/>
      <c r="DV161" s="3"/>
      <c r="DW161" s="3"/>
      <c r="DX161" s="3"/>
      <c r="DY161" s="3"/>
      <c r="DZ161" s="3"/>
      <c r="EA161" s="3"/>
      <c r="EB161" s="3"/>
      <c r="EC161" s="3"/>
      <c r="ED161" s="3"/>
      <c r="EE161" s="3"/>
      <c r="EF161" s="3"/>
      <c r="EG161" s="3"/>
      <c r="EH161" s="3"/>
      <c r="EI161" s="3"/>
      <c r="EJ161" s="3"/>
      <c r="EK161" s="3"/>
      <c r="EL161" s="3"/>
      <c r="EM161" s="3"/>
      <c r="EN161" s="3"/>
      <c r="EO161" s="3"/>
      <c r="EP161" s="3"/>
      <c r="EQ161" s="3"/>
      <c r="ER161" s="3"/>
      <c r="ES161" s="3"/>
      <c r="ET161" s="3"/>
      <c r="EU161" s="3"/>
      <c r="EV161" s="3"/>
      <c r="EW161" s="3"/>
      <c r="EX161" s="3"/>
      <c r="EY161" s="3"/>
      <c r="EZ161" s="3"/>
      <c r="FA161" s="3"/>
      <c r="FB161" s="3"/>
      <c r="FC161" s="3"/>
      <c r="FD161" s="3"/>
      <c r="FE161" s="3"/>
      <c r="FF161" s="3"/>
      <c r="FG161" s="3"/>
      <c r="FH161" s="3"/>
      <c r="FI161" s="3"/>
      <c r="FJ161" s="3"/>
      <c r="FK161" s="3"/>
      <c r="FL161" s="3"/>
      <c r="FM161" s="3"/>
      <c r="FN161" s="3"/>
      <c r="FO161" s="3"/>
      <c r="FP161" s="3"/>
      <c r="FQ161" s="3"/>
      <c r="FR161" s="3"/>
      <c r="FS161" s="3"/>
      <c r="FT161" s="3"/>
      <c r="FU161" s="3"/>
      <c r="FV161" s="3"/>
      <c r="FW161" s="3"/>
      <c r="FX161" s="3"/>
      <c r="FY161" s="3"/>
      <c r="FZ161" s="3"/>
      <c r="GA161" s="3"/>
      <c r="GB161" s="3"/>
      <c r="GC161" s="3"/>
      <c r="GD161" s="3"/>
      <c r="GE161" s="3"/>
      <c r="GF161" s="3"/>
      <c r="GG161" s="3"/>
      <c r="GH161" s="3"/>
      <c r="GI161" s="3"/>
      <c r="GJ161" s="3"/>
      <c r="GK161" s="3"/>
      <c r="GL161" s="3"/>
      <c r="GM161" s="3"/>
      <c r="GN161" s="3"/>
      <c r="GO161" s="3"/>
      <c r="GP161" s="3"/>
      <c r="GQ161" s="3"/>
      <c r="GR161" s="3"/>
      <c r="GS161" s="3"/>
      <c r="GT161" s="3"/>
      <c r="GU161" s="3"/>
      <c r="GV161" s="3"/>
      <c r="GW161" s="3"/>
      <c r="GX161" s="3">
        <v>0</v>
      </c>
    </row>
    <row r="163" spans="1:206" x14ac:dyDescent="0.2">
      <c r="A163" s="4">
        <v>50</v>
      </c>
      <c r="B163" s="4">
        <v>0</v>
      </c>
      <c r="C163" s="4">
        <v>0</v>
      </c>
      <c r="D163" s="4">
        <v>1</v>
      </c>
      <c r="E163" s="4">
        <v>201</v>
      </c>
      <c r="F163" s="4">
        <f>ROUND(Source!O161,O163)</f>
        <v>2638013.13</v>
      </c>
      <c r="G163" s="4" t="s">
        <v>133</v>
      </c>
      <c r="H163" s="4" t="s">
        <v>134</v>
      </c>
      <c r="I163" s="4"/>
      <c r="J163" s="4"/>
      <c r="K163" s="4">
        <v>201</v>
      </c>
      <c r="L163" s="4">
        <v>1</v>
      </c>
      <c r="M163" s="4">
        <v>3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>
        <v>216119.08</v>
      </c>
      <c r="X163" s="4">
        <v>1</v>
      </c>
      <c r="Y163" s="4">
        <v>216119.08</v>
      </c>
      <c r="Z163" s="4"/>
      <c r="AA163" s="4"/>
      <c r="AB163" s="4"/>
    </row>
    <row r="164" spans="1:206" x14ac:dyDescent="0.2">
      <c r="A164" s="4">
        <v>50</v>
      </c>
      <c r="B164" s="4">
        <v>0</v>
      </c>
      <c r="C164" s="4">
        <v>0</v>
      </c>
      <c r="D164" s="4">
        <v>1</v>
      </c>
      <c r="E164" s="4">
        <v>202</v>
      </c>
      <c r="F164" s="4">
        <f>ROUND(Source!P161,O164)</f>
        <v>2283753.52</v>
      </c>
      <c r="G164" s="4" t="s">
        <v>135</v>
      </c>
      <c r="H164" s="4" t="s">
        <v>136</v>
      </c>
      <c r="I164" s="4"/>
      <c r="J164" s="4"/>
      <c r="K164" s="4">
        <v>202</v>
      </c>
      <c r="L164" s="4">
        <v>2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>
        <v>193157.87</v>
      </c>
      <c r="X164" s="4">
        <v>1</v>
      </c>
      <c r="Y164" s="4">
        <v>193157.87</v>
      </c>
      <c r="Z164" s="4"/>
      <c r="AA164" s="4"/>
      <c r="AB164" s="4"/>
    </row>
    <row r="165" spans="1:206" x14ac:dyDescent="0.2">
      <c r="A165" s="4">
        <v>50</v>
      </c>
      <c r="B165" s="4">
        <v>0</v>
      </c>
      <c r="C165" s="4">
        <v>0</v>
      </c>
      <c r="D165" s="4">
        <v>1</v>
      </c>
      <c r="E165" s="4">
        <v>222</v>
      </c>
      <c r="F165" s="4">
        <f>ROUND(Source!AO161,O165)</f>
        <v>0</v>
      </c>
      <c r="G165" s="4" t="s">
        <v>137</v>
      </c>
      <c r="H165" s="4" t="s">
        <v>138</v>
      </c>
      <c r="I165" s="4"/>
      <c r="J165" s="4"/>
      <c r="K165" s="4">
        <v>222</v>
      </c>
      <c r="L165" s="4">
        <v>3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>
        <v>0</v>
      </c>
      <c r="X165" s="4">
        <v>1</v>
      </c>
      <c r="Y165" s="4">
        <v>0</v>
      </c>
      <c r="Z165" s="4"/>
      <c r="AA165" s="4"/>
      <c r="AB165" s="4"/>
    </row>
    <row r="166" spans="1:206" x14ac:dyDescent="0.2">
      <c r="A166" s="4">
        <v>50</v>
      </c>
      <c r="B166" s="4">
        <v>0</v>
      </c>
      <c r="C166" s="4">
        <v>0</v>
      </c>
      <c r="D166" s="4">
        <v>1</v>
      </c>
      <c r="E166" s="4">
        <v>225</v>
      </c>
      <c r="F166" s="4">
        <f>ROUND(Source!AV161,O166)</f>
        <v>2283753.52</v>
      </c>
      <c r="G166" s="4" t="s">
        <v>139</v>
      </c>
      <c r="H166" s="4" t="s">
        <v>140</v>
      </c>
      <c r="I166" s="4"/>
      <c r="J166" s="4"/>
      <c r="K166" s="4">
        <v>225</v>
      </c>
      <c r="L166" s="4">
        <v>4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>
        <v>193157.87</v>
      </c>
      <c r="X166" s="4">
        <v>1</v>
      </c>
      <c r="Y166" s="4">
        <v>193157.87</v>
      </c>
      <c r="Z166" s="4"/>
      <c r="AA166" s="4"/>
      <c r="AB166" s="4"/>
    </row>
    <row r="167" spans="1:206" x14ac:dyDescent="0.2">
      <c r="A167" s="4">
        <v>50</v>
      </c>
      <c r="B167" s="4">
        <v>0</v>
      </c>
      <c r="C167" s="4">
        <v>0</v>
      </c>
      <c r="D167" s="4">
        <v>1</v>
      </c>
      <c r="E167" s="4">
        <v>226</v>
      </c>
      <c r="F167" s="4">
        <f>ROUND(Source!AW161,O167)</f>
        <v>2283753.52</v>
      </c>
      <c r="G167" s="4" t="s">
        <v>141</v>
      </c>
      <c r="H167" s="4" t="s">
        <v>142</v>
      </c>
      <c r="I167" s="4"/>
      <c r="J167" s="4"/>
      <c r="K167" s="4">
        <v>226</v>
      </c>
      <c r="L167" s="4">
        <v>5</v>
      </c>
      <c r="M167" s="4">
        <v>3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>
        <v>193157.87</v>
      </c>
      <c r="X167" s="4">
        <v>1</v>
      </c>
      <c r="Y167" s="4">
        <v>193157.87</v>
      </c>
      <c r="Z167" s="4"/>
      <c r="AA167" s="4"/>
      <c r="AB167" s="4"/>
    </row>
    <row r="168" spans="1:206" x14ac:dyDescent="0.2">
      <c r="A168" s="4">
        <v>50</v>
      </c>
      <c r="B168" s="4">
        <v>0</v>
      </c>
      <c r="C168" s="4">
        <v>0</v>
      </c>
      <c r="D168" s="4">
        <v>1</v>
      </c>
      <c r="E168" s="4">
        <v>227</v>
      </c>
      <c r="F168" s="4">
        <f>ROUND(Source!AX161,O168)</f>
        <v>0</v>
      </c>
      <c r="G168" s="4" t="s">
        <v>143</v>
      </c>
      <c r="H168" s="4" t="s">
        <v>144</v>
      </c>
      <c r="I168" s="4"/>
      <c r="J168" s="4"/>
      <c r="K168" s="4">
        <v>227</v>
      </c>
      <c r="L168" s="4">
        <v>6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>
        <v>0</v>
      </c>
      <c r="X168" s="4">
        <v>1</v>
      </c>
      <c r="Y168" s="4">
        <v>0</v>
      </c>
      <c r="Z168" s="4"/>
      <c r="AA168" s="4"/>
      <c r="AB168" s="4"/>
    </row>
    <row r="169" spans="1:206" x14ac:dyDescent="0.2">
      <c r="A169" s="4">
        <v>50</v>
      </c>
      <c r="B169" s="4">
        <v>0</v>
      </c>
      <c r="C169" s="4">
        <v>0</v>
      </c>
      <c r="D169" s="4">
        <v>1</v>
      </c>
      <c r="E169" s="4">
        <v>228</v>
      </c>
      <c r="F169" s="4">
        <f>ROUND(Source!AY161,O169)</f>
        <v>2283753.52</v>
      </c>
      <c r="G169" s="4" t="s">
        <v>145</v>
      </c>
      <c r="H169" s="4" t="s">
        <v>146</v>
      </c>
      <c r="I169" s="4"/>
      <c r="J169" s="4"/>
      <c r="K169" s="4">
        <v>228</v>
      </c>
      <c r="L169" s="4">
        <v>7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>
        <v>193157.87</v>
      </c>
      <c r="X169" s="4">
        <v>1</v>
      </c>
      <c r="Y169" s="4">
        <v>193157.87</v>
      </c>
      <c r="Z169" s="4"/>
      <c r="AA169" s="4"/>
      <c r="AB169" s="4"/>
    </row>
    <row r="170" spans="1:206" x14ac:dyDescent="0.2">
      <c r="A170" s="4">
        <v>50</v>
      </c>
      <c r="B170" s="4">
        <v>0</v>
      </c>
      <c r="C170" s="4">
        <v>0</v>
      </c>
      <c r="D170" s="4">
        <v>1</v>
      </c>
      <c r="E170" s="4">
        <v>216</v>
      </c>
      <c r="F170" s="4">
        <f>ROUND(Source!AP161,O170)</f>
        <v>0</v>
      </c>
      <c r="G170" s="4" t="s">
        <v>147</v>
      </c>
      <c r="H170" s="4" t="s">
        <v>148</v>
      </c>
      <c r="I170" s="4"/>
      <c r="J170" s="4"/>
      <c r="K170" s="4">
        <v>216</v>
      </c>
      <c r="L170" s="4">
        <v>8</v>
      </c>
      <c r="M170" s="4">
        <v>3</v>
      </c>
      <c r="N170" s="4" t="s">
        <v>3</v>
      </c>
      <c r="O170" s="4">
        <v>2</v>
      </c>
      <c r="P170" s="4"/>
      <c r="Q170" s="4"/>
      <c r="R170" s="4"/>
      <c r="S170" s="4"/>
      <c r="T170" s="4"/>
      <c r="U170" s="4"/>
      <c r="V170" s="4"/>
      <c r="W170" s="4">
        <v>0</v>
      </c>
      <c r="X170" s="4">
        <v>1</v>
      </c>
      <c r="Y170" s="4">
        <v>0</v>
      </c>
      <c r="Z170" s="4"/>
      <c r="AA170" s="4"/>
      <c r="AB170" s="4"/>
    </row>
    <row r="171" spans="1:206" x14ac:dyDescent="0.2">
      <c r="A171" s="4">
        <v>50</v>
      </c>
      <c r="B171" s="4">
        <v>0</v>
      </c>
      <c r="C171" s="4">
        <v>0</v>
      </c>
      <c r="D171" s="4">
        <v>1</v>
      </c>
      <c r="E171" s="4">
        <v>223</v>
      </c>
      <c r="F171" s="4">
        <f>ROUND(Source!AQ161,O171)</f>
        <v>0</v>
      </c>
      <c r="G171" s="4" t="s">
        <v>149</v>
      </c>
      <c r="H171" s="4" t="s">
        <v>150</v>
      </c>
      <c r="I171" s="4"/>
      <c r="J171" s="4"/>
      <c r="K171" s="4">
        <v>223</v>
      </c>
      <c r="L171" s="4">
        <v>9</v>
      </c>
      <c r="M171" s="4">
        <v>3</v>
      </c>
      <c r="N171" s="4" t="s">
        <v>3</v>
      </c>
      <c r="O171" s="4">
        <v>2</v>
      </c>
      <c r="P171" s="4"/>
      <c r="Q171" s="4"/>
      <c r="R171" s="4"/>
      <c r="S171" s="4"/>
      <c r="T171" s="4"/>
      <c r="U171" s="4"/>
      <c r="V171" s="4"/>
      <c r="W171" s="4">
        <v>0</v>
      </c>
      <c r="X171" s="4">
        <v>1</v>
      </c>
      <c r="Y171" s="4">
        <v>0</v>
      </c>
      <c r="Z171" s="4"/>
      <c r="AA171" s="4"/>
      <c r="AB171" s="4"/>
    </row>
    <row r="172" spans="1:206" x14ac:dyDescent="0.2">
      <c r="A172" s="4">
        <v>50</v>
      </c>
      <c r="B172" s="4">
        <v>0</v>
      </c>
      <c r="C172" s="4">
        <v>0</v>
      </c>
      <c r="D172" s="4">
        <v>1</v>
      </c>
      <c r="E172" s="4">
        <v>229</v>
      </c>
      <c r="F172" s="4">
        <f>ROUND(Source!AZ161,O172)</f>
        <v>0</v>
      </c>
      <c r="G172" s="4" t="s">
        <v>151</v>
      </c>
      <c r="H172" s="4" t="s">
        <v>152</v>
      </c>
      <c r="I172" s="4"/>
      <c r="J172" s="4"/>
      <c r="K172" s="4">
        <v>229</v>
      </c>
      <c r="L172" s="4">
        <v>10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>
        <v>0</v>
      </c>
      <c r="X172" s="4">
        <v>1</v>
      </c>
      <c r="Y172" s="4">
        <v>0</v>
      </c>
      <c r="Z172" s="4"/>
      <c r="AA172" s="4"/>
      <c r="AB172" s="4"/>
    </row>
    <row r="173" spans="1:206" x14ac:dyDescent="0.2">
      <c r="A173" s="4">
        <v>50</v>
      </c>
      <c r="B173" s="4">
        <v>0</v>
      </c>
      <c r="C173" s="4">
        <v>0</v>
      </c>
      <c r="D173" s="4">
        <v>1</v>
      </c>
      <c r="E173" s="4">
        <v>203</v>
      </c>
      <c r="F173" s="4">
        <f>ROUND(Source!Q161,O173)</f>
        <v>11759.94</v>
      </c>
      <c r="G173" s="4" t="s">
        <v>153</v>
      </c>
      <c r="H173" s="4" t="s">
        <v>154</v>
      </c>
      <c r="I173" s="4"/>
      <c r="J173" s="4"/>
      <c r="K173" s="4">
        <v>203</v>
      </c>
      <c r="L173" s="4">
        <v>11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>
        <v>948.84</v>
      </c>
      <c r="X173" s="4">
        <v>1</v>
      </c>
      <c r="Y173" s="4">
        <v>948.84</v>
      </c>
      <c r="Z173" s="4"/>
      <c r="AA173" s="4"/>
      <c r="AB173" s="4"/>
    </row>
    <row r="174" spans="1:206" x14ac:dyDescent="0.2">
      <c r="A174" s="4">
        <v>50</v>
      </c>
      <c r="B174" s="4">
        <v>0</v>
      </c>
      <c r="C174" s="4">
        <v>0</v>
      </c>
      <c r="D174" s="4">
        <v>1</v>
      </c>
      <c r="E174" s="4">
        <v>231</v>
      </c>
      <c r="F174" s="4">
        <f>ROUND(Source!BB161,O174)</f>
        <v>0</v>
      </c>
      <c r="G174" s="4" t="s">
        <v>155</v>
      </c>
      <c r="H174" s="4" t="s">
        <v>156</v>
      </c>
      <c r="I174" s="4"/>
      <c r="J174" s="4"/>
      <c r="K174" s="4">
        <v>231</v>
      </c>
      <c r="L174" s="4">
        <v>12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>
        <v>0</v>
      </c>
      <c r="X174" s="4">
        <v>1</v>
      </c>
      <c r="Y174" s="4">
        <v>0</v>
      </c>
      <c r="Z174" s="4"/>
      <c r="AA174" s="4"/>
      <c r="AB174" s="4"/>
    </row>
    <row r="175" spans="1:206" x14ac:dyDescent="0.2">
      <c r="A175" s="4">
        <v>50</v>
      </c>
      <c r="B175" s="4">
        <v>0</v>
      </c>
      <c r="C175" s="4">
        <v>0</v>
      </c>
      <c r="D175" s="4">
        <v>1</v>
      </c>
      <c r="E175" s="4">
        <v>204</v>
      </c>
      <c r="F175" s="4">
        <f>ROUND(Source!R161,O175)</f>
        <v>37.43</v>
      </c>
      <c r="G175" s="4" t="s">
        <v>157</v>
      </c>
      <c r="H175" s="4" t="s">
        <v>158</v>
      </c>
      <c r="I175" s="4"/>
      <c r="J175" s="4"/>
      <c r="K175" s="4">
        <v>204</v>
      </c>
      <c r="L175" s="4">
        <v>13</v>
      </c>
      <c r="M175" s="4">
        <v>3</v>
      </c>
      <c r="N175" s="4" t="s">
        <v>3</v>
      </c>
      <c r="O175" s="4">
        <v>2</v>
      </c>
      <c r="P175" s="4"/>
      <c r="Q175" s="4"/>
      <c r="R175" s="4"/>
      <c r="S175" s="4"/>
      <c r="T175" s="4"/>
      <c r="U175" s="4"/>
      <c r="V175" s="4"/>
      <c r="W175" s="4">
        <v>2.92</v>
      </c>
      <c r="X175" s="4">
        <v>1</v>
      </c>
      <c r="Y175" s="4">
        <v>2.92</v>
      </c>
      <c r="Z175" s="4"/>
      <c r="AA175" s="4"/>
      <c r="AB175" s="4"/>
    </row>
    <row r="176" spans="1:206" x14ac:dyDescent="0.2">
      <c r="A176" s="4">
        <v>50</v>
      </c>
      <c r="B176" s="4">
        <v>0</v>
      </c>
      <c r="C176" s="4">
        <v>0</v>
      </c>
      <c r="D176" s="4">
        <v>1</v>
      </c>
      <c r="E176" s="4">
        <v>205</v>
      </c>
      <c r="F176" s="4">
        <f>ROUND(Source!S161,O176)</f>
        <v>342499.67</v>
      </c>
      <c r="G176" s="4" t="s">
        <v>159</v>
      </c>
      <c r="H176" s="4" t="s">
        <v>160</v>
      </c>
      <c r="I176" s="4"/>
      <c r="J176" s="4"/>
      <c r="K176" s="4">
        <v>205</v>
      </c>
      <c r="L176" s="4">
        <v>14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>
        <v>22012.37</v>
      </c>
      <c r="X176" s="4">
        <v>1</v>
      </c>
      <c r="Y176" s="4">
        <v>22012.37</v>
      </c>
      <c r="Z176" s="4"/>
      <c r="AA176" s="4"/>
      <c r="AB176" s="4"/>
    </row>
    <row r="177" spans="1:206" x14ac:dyDescent="0.2">
      <c r="A177" s="4">
        <v>50</v>
      </c>
      <c r="B177" s="4">
        <v>0</v>
      </c>
      <c r="C177" s="4">
        <v>0</v>
      </c>
      <c r="D177" s="4">
        <v>1</v>
      </c>
      <c r="E177" s="4">
        <v>232</v>
      </c>
      <c r="F177" s="4">
        <f>ROUND(Source!BC161,O177)</f>
        <v>0</v>
      </c>
      <c r="G177" s="4" t="s">
        <v>161</v>
      </c>
      <c r="H177" s="4" t="s">
        <v>162</v>
      </c>
      <c r="I177" s="4"/>
      <c r="J177" s="4"/>
      <c r="K177" s="4">
        <v>232</v>
      </c>
      <c r="L177" s="4">
        <v>15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>
        <v>0</v>
      </c>
      <c r="X177" s="4">
        <v>1</v>
      </c>
      <c r="Y177" s="4">
        <v>0</v>
      </c>
      <c r="Z177" s="4"/>
      <c r="AA177" s="4"/>
      <c r="AB177" s="4"/>
    </row>
    <row r="178" spans="1:206" x14ac:dyDescent="0.2">
      <c r="A178" s="4">
        <v>50</v>
      </c>
      <c r="B178" s="4">
        <v>0</v>
      </c>
      <c r="C178" s="4">
        <v>0</v>
      </c>
      <c r="D178" s="4">
        <v>1</v>
      </c>
      <c r="E178" s="4">
        <v>214</v>
      </c>
      <c r="F178" s="4">
        <f>ROUND(Source!AS161,O178)</f>
        <v>2281045.9</v>
      </c>
      <c r="G178" s="4" t="s">
        <v>163</v>
      </c>
      <c r="H178" s="4" t="s">
        <v>164</v>
      </c>
      <c r="I178" s="4"/>
      <c r="J178" s="4"/>
      <c r="K178" s="4">
        <v>214</v>
      </c>
      <c r="L178" s="4">
        <v>16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>
        <v>0</v>
      </c>
      <c r="X178" s="4">
        <v>1</v>
      </c>
      <c r="Y178" s="4">
        <v>0</v>
      </c>
      <c r="Z178" s="4"/>
      <c r="AA178" s="4"/>
      <c r="AB178" s="4"/>
    </row>
    <row r="179" spans="1:206" x14ac:dyDescent="0.2">
      <c r="A179" s="4">
        <v>50</v>
      </c>
      <c r="B179" s="4">
        <v>0</v>
      </c>
      <c r="C179" s="4">
        <v>0</v>
      </c>
      <c r="D179" s="4">
        <v>1</v>
      </c>
      <c r="E179" s="4">
        <v>215</v>
      </c>
      <c r="F179" s="4">
        <f>ROUND(Source!AT161,O179)</f>
        <v>0</v>
      </c>
      <c r="G179" s="4" t="s">
        <v>165</v>
      </c>
      <c r="H179" s="4" t="s">
        <v>166</v>
      </c>
      <c r="I179" s="4"/>
      <c r="J179" s="4"/>
      <c r="K179" s="4">
        <v>215</v>
      </c>
      <c r="L179" s="4">
        <v>17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>
        <v>0</v>
      </c>
      <c r="X179" s="4">
        <v>1</v>
      </c>
      <c r="Y179" s="4">
        <v>0</v>
      </c>
      <c r="Z179" s="4"/>
      <c r="AA179" s="4"/>
      <c r="AB179" s="4"/>
    </row>
    <row r="180" spans="1:206" x14ac:dyDescent="0.2">
      <c r="A180" s="4">
        <v>50</v>
      </c>
      <c r="B180" s="4">
        <v>0</v>
      </c>
      <c r="C180" s="4">
        <v>0</v>
      </c>
      <c r="D180" s="4">
        <v>1</v>
      </c>
      <c r="E180" s="4">
        <v>217</v>
      </c>
      <c r="F180" s="4">
        <f>ROUND(Source!AU161,O180)</f>
        <v>631007.4</v>
      </c>
      <c r="G180" s="4" t="s">
        <v>167</v>
      </c>
      <c r="H180" s="4" t="s">
        <v>168</v>
      </c>
      <c r="I180" s="4"/>
      <c r="J180" s="4"/>
      <c r="K180" s="4">
        <v>217</v>
      </c>
      <c r="L180" s="4">
        <v>18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>
        <v>40574.25</v>
      </c>
      <c r="X180" s="4">
        <v>1</v>
      </c>
      <c r="Y180" s="4">
        <v>40574.25</v>
      </c>
      <c r="Z180" s="4"/>
      <c r="AA180" s="4"/>
      <c r="AB180" s="4"/>
    </row>
    <row r="181" spans="1:206" x14ac:dyDescent="0.2">
      <c r="A181" s="4">
        <v>50</v>
      </c>
      <c r="B181" s="4">
        <v>0</v>
      </c>
      <c r="C181" s="4">
        <v>0</v>
      </c>
      <c r="D181" s="4">
        <v>1</v>
      </c>
      <c r="E181" s="4">
        <v>230</v>
      </c>
      <c r="F181" s="4">
        <f>ROUND(Source!BA161,O181)</f>
        <v>0</v>
      </c>
      <c r="G181" s="4" t="s">
        <v>169</v>
      </c>
      <c r="H181" s="4" t="s">
        <v>170</v>
      </c>
      <c r="I181" s="4"/>
      <c r="J181" s="4"/>
      <c r="K181" s="4">
        <v>230</v>
      </c>
      <c r="L181" s="4">
        <v>19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>
        <v>0</v>
      </c>
      <c r="X181" s="4">
        <v>1</v>
      </c>
      <c r="Y181" s="4">
        <v>0</v>
      </c>
      <c r="Z181" s="4"/>
      <c r="AA181" s="4"/>
      <c r="AB181" s="4"/>
    </row>
    <row r="182" spans="1:206" x14ac:dyDescent="0.2">
      <c r="A182" s="4">
        <v>50</v>
      </c>
      <c r="B182" s="4">
        <v>0</v>
      </c>
      <c r="C182" s="4">
        <v>0</v>
      </c>
      <c r="D182" s="4">
        <v>1</v>
      </c>
      <c r="E182" s="4">
        <v>206</v>
      </c>
      <c r="F182" s="4">
        <f>ROUND(Source!T161,O182)</f>
        <v>0</v>
      </c>
      <c r="G182" s="4" t="s">
        <v>171</v>
      </c>
      <c r="H182" s="4" t="s">
        <v>172</v>
      </c>
      <c r="I182" s="4"/>
      <c r="J182" s="4"/>
      <c r="K182" s="4">
        <v>206</v>
      </c>
      <c r="L182" s="4">
        <v>20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>
        <v>0</v>
      </c>
      <c r="X182" s="4">
        <v>1</v>
      </c>
      <c r="Y182" s="4">
        <v>0</v>
      </c>
      <c r="Z182" s="4"/>
      <c r="AA182" s="4"/>
      <c r="AB182" s="4"/>
    </row>
    <row r="183" spans="1:206" x14ac:dyDescent="0.2">
      <c r="A183" s="4">
        <v>50</v>
      </c>
      <c r="B183" s="4">
        <v>0</v>
      </c>
      <c r="C183" s="4">
        <v>0</v>
      </c>
      <c r="D183" s="4">
        <v>1</v>
      </c>
      <c r="E183" s="4">
        <v>207</v>
      </c>
      <c r="F183" s="4">
        <f>Source!U161</f>
        <v>546.654</v>
      </c>
      <c r="G183" s="4" t="s">
        <v>173</v>
      </c>
      <c r="H183" s="4" t="s">
        <v>174</v>
      </c>
      <c r="I183" s="4"/>
      <c r="J183" s="4"/>
      <c r="K183" s="4">
        <v>207</v>
      </c>
      <c r="L183" s="4">
        <v>21</v>
      </c>
      <c r="M183" s="4">
        <v>3</v>
      </c>
      <c r="N183" s="4" t="s">
        <v>3</v>
      </c>
      <c r="O183" s="4">
        <v>-1</v>
      </c>
      <c r="P183" s="4"/>
      <c r="Q183" s="4"/>
      <c r="R183" s="4"/>
      <c r="S183" s="4"/>
      <c r="T183" s="4"/>
      <c r="U183" s="4"/>
      <c r="V183" s="4"/>
      <c r="W183" s="4">
        <v>34.614999999999995</v>
      </c>
      <c r="X183" s="4">
        <v>1</v>
      </c>
      <c r="Y183" s="4">
        <v>34.614999999999995</v>
      </c>
      <c r="Z183" s="4"/>
      <c r="AA183" s="4"/>
      <c r="AB183" s="4"/>
    </row>
    <row r="184" spans="1:206" x14ac:dyDescent="0.2">
      <c r="A184" s="4">
        <v>50</v>
      </c>
      <c r="B184" s="4">
        <v>0</v>
      </c>
      <c r="C184" s="4">
        <v>0</v>
      </c>
      <c r="D184" s="4">
        <v>1</v>
      </c>
      <c r="E184" s="4">
        <v>208</v>
      </c>
      <c r="F184" s="4">
        <f>Source!V161</f>
        <v>0</v>
      </c>
      <c r="G184" s="4" t="s">
        <v>175</v>
      </c>
      <c r="H184" s="4" t="s">
        <v>176</v>
      </c>
      <c r="I184" s="4"/>
      <c r="J184" s="4"/>
      <c r="K184" s="4">
        <v>208</v>
      </c>
      <c r="L184" s="4">
        <v>22</v>
      </c>
      <c r="M184" s="4">
        <v>3</v>
      </c>
      <c r="N184" s="4" t="s">
        <v>3</v>
      </c>
      <c r="O184" s="4">
        <v>-1</v>
      </c>
      <c r="P184" s="4"/>
      <c r="Q184" s="4"/>
      <c r="R184" s="4"/>
      <c r="S184" s="4"/>
      <c r="T184" s="4"/>
      <c r="U184" s="4"/>
      <c r="V184" s="4"/>
      <c r="W184" s="4">
        <v>0</v>
      </c>
      <c r="X184" s="4">
        <v>1</v>
      </c>
      <c r="Y184" s="4">
        <v>0</v>
      </c>
      <c r="Z184" s="4"/>
      <c r="AA184" s="4"/>
      <c r="AB184" s="4"/>
    </row>
    <row r="185" spans="1:206" x14ac:dyDescent="0.2">
      <c r="A185" s="4">
        <v>50</v>
      </c>
      <c r="B185" s="4">
        <v>0</v>
      </c>
      <c r="C185" s="4">
        <v>0</v>
      </c>
      <c r="D185" s="4">
        <v>1</v>
      </c>
      <c r="E185" s="4">
        <v>209</v>
      </c>
      <c r="F185" s="4">
        <f>ROUND(Source!W161,O185)</f>
        <v>0</v>
      </c>
      <c r="G185" s="4" t="s">
        <v>177</v>
      </c>
      <c r="H185" s="4" t="s">
        <v>178</v>
      </c>
      <c r="I185" s="4"/>
      <c r="J185" s="4"/>
      <c r="K185" s="4">
        <v>209</v>
      </c>
      <c r="L185" s="4">
        <v>23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>
        <v>0</v>
      </c>
      <c r="X185" s="4">
        <v>1</v>
      </c>
      <c r="Y185" s="4">
        <v>0</v>
      </c>
      <c r="Z185" s="4"/>
      <c r="AA185" s="4"/>
      <c r="AB185" s="4"/>
    </row>
    <row r="186" spans="1:206" x14ac:dyDescent="0.2">
      <c r="A186" s="4">
        <v>50</v>
      </c>
      <c r="B186" s="4">
        <v>0</v>
      </c>
      <c r="C186" s="4">
        <v>0</v>
      </c>
      <c r="D186" s="4">
        <v>1</v>
      </c>
      <c r="E186" s="4">
        <v>233</v>
      </c>
      <c r="F186" s="4">
        <f>ROUND(Source!BD161,O186)</f>
        <v>0</v>
      </c>
      <c r="G186" s="4" t="s">
        <v>179</v>
      </c>
      <c r="H186" s="4" t="s">
        <v>180</v>
      </c>
      <c r="I186" s="4"/>
      <c r="J186" s="4"/>
      <c r="K186" s="4">
        <v>233</v>
      </c>
      <c r="L186" s="4">
        <v>24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>
        <v>0</v>
      </c>
      <c r="X186" s="4">
        <v>1</v>
      </c>
      <c r="Y186" s="4">
        <v>0</v>
      </c>
      <c r="Z186" s="4"/>
      <c r="AA186" s="4"/>
      <c r="AB186" s="4"/>
    </row>
    <row r="187" spans="1:206" x14ac:dyDescent="0.2">
      <c r="A187" s="4">
        <v>50</v>
      </c>
      <c r="B187" s="4">
        <v>0</v>
      </c>
      <c r="C187" s="4">
        <v>0</v>
      </c>
      <c r="D187" s="4">
        <v>1</v>
      </c>
      <c r="E187" s="4">
        <v>210</v>
      </c>
      <c r="F187" s="4">
        <f>ROUND(Source!X161,O187)</f>
        <v>239749.78</v>
      </c>
      <c r="G187" s="4" t="s">
        <v>181</v>
      </c>
      <c r="H187" s="4" t="s">
        <v>182</v>
      </c>
      <c r="I187" s="4"/>
      <c r="J187" s="4"/>
      <c r="K187" s="4">
        <v>210</v>
      </c>
      <c r="L187" s="4">
        <v>25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>
        <v>15408.66</v>
      </c>
      <c r="X187" s="4">
        <v>1</v>
      </c>
      <c r="Y187" s="4">
        <v>15408.66</v>
      </c>
      <c r="Z187" s="4"/>
      <c r="AA187" s="4"/>
      <c r="AB187" s="4"/>
    </row>
    <row r="188" spans="1:206" x14ac:dyDescent="0.2">
      <c r="A188" s="4">
        <v>50</v>
      </c>
      <c r="B188" s="4">
        <v>0</v>
      </c>
      <c r="C188" s="4">
        <v>0</v>
      </c>
      <c r="D188" s="4">
        <v>1</v>
      </c>
      <c r="E188" s="4">
        <v>211</v>
      </c>
      <c r="F188" s="4">
        <f>ROUND(Source!Y161,O188)</f>
        <v>34249.96</v>
      </c>
      <c r="G188" s="4" t="s">
        <v>183</v>
      </c>
      <c r="H188" s="4" t="s">
        <v>184</v>
      </c>
      <c r="I188" s="4"/>
      <c r="J188" s="4"/>
      <c r="K188" s="4">
        <v>211</v>
      </c>
      <c r="L188" s="4">
        <v>26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>
        <v>2201.23</v>
      </c>
      <c r="X188" s="4">
        <v>1</v>
      </c>
      <c r="Y188" s="4">
        <v>2201.23</v>
      </c>
      <c r="Z188" s="4"/>
      <c r="AA188" s="4"/>
      <c r="AB188" s="4"/>
    </row>
    <row r="189" spans="1:206" x14ac:dyDescent="0.2">
      <c r="A189" s="4">
        <v>50</v>
      </c>
      <c r="B189" s="4">
        <v>0</v>
      </c>
      <c r="C189" s="4">
        <v>0</v>
      </c>
      <c r="D189" s="4">
        <v>1</v>
      </c>
      <c r="E189" s="4">
        <v>224</v>
      </c>
      <c r="F189" s="4">
        <f>ROUND(Source!AR161,O189)</f>
        <v>2912053.3</v>
      </c>
      <c r="G189" s="4" t="s">
        <v>185</v>
      </c>
      <c r="H189" s="4" t="s">
        <v>186</v>
      </c>
      <c r="I189" s="4"/>
      <c r="J189" s="4"/>
      <c r="K189" s="4">
        <v>224</v>
      </c>
      <c r="L189" s="4">
        <v>27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>
        <v>233732.12</v>
      </c>
      <c r="X189" s="4">
        <v>1</v>
      </c>
      <c r="Y189" s="4">
        <v>233732.12</v>
      </c>
      <c r="Z189" s="4"/>
      <c r="AA189" s="4"/>
      <c r="AB189" s="4"/>
    </row>
    <row r="191" spans="1:206" x14ac:dyDescent="0.2">
      <c r="A191" s="2">
        <v>51</v>
      </c>
      <c r="B191" s="2">
        <f>B12</f>
        <v>226</v>
      </c>
      <c r="C191" s="2">
        <f>A12</f>
        <v>1</v>
      </c>
      <c r="D191" s="2">
        <f>ROW(A12)</f>
        <v>12</v>
      </c>
      <c r="E191" s="2"/>
      <c r="F191" s="2" t="str">
        <f>IF(F12&lt;&gt;"",F12,"")</f>
        <v/>
      </c>
      <c r="G191" s="2" t="str">
        <f>IF(G12&lt;&gt;"",G12,"")</f>
        <v>Розетки</v>
      </c>
      <c r="H191" s="2">
        <v>0</v>
      </c>
      <c r="I191" s="2"/>
      <c r="J191" s="2"/>
      <c r="K191" s="2"/>
      <c r="L191" s="2"/>
      <c r="M191" s="2"/>
      <c r="N191" s="2"/>
      <c r="O191" s="2">
        <f t="shared" ref="O191:T191" si="416">ROUND(O161,2)</f>
        <v>2638013.13</v>
      </c>
      <c r="P191" s="2">
        <f t="shared" si="416"/>
        <v>2283753.52</v>
      </c>
      <c r="Q191" s="2">
        <f t="shared" si="416"/>
        <v>11759.94</v>
      </c>
      <c r="R191" s="2">
        <f t="shared" si="416"/>
        <v>37.43</v>
      </c>
      <c r="S191" s="2">
        <f t="shared" si="416"/>
        <v>342499.67</v>
      </c>
      <c r="T191" s="2">
        <f t="shared" si="416"/>
        <v>0</v>
      </c>
      <c r="U191" s="2">
        <f>U161</f>
        <v>546.654</v>
      </c>
      <c r="V191" s="2">
        <f>V161</f>
        <v>0</v>
      </c>
      <c r="W191" s="2">
        <f>ROUND(W161,2)</f>
        <v>0</v>
      </c>
      <c r="X191" s="2">
        <f>ROUND(X161,2)</f>
        <v>239749.78</v>
      </c>
      <c r="Y191" s="2">
        <f>ROUND(Y161,2)</f>
        <v>34249.96</v>
      </c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>
        <f t="shared" ref="AO191:BD191" si="417">ROUND(AO161,2)</f>
        <v>0</v>
      </c>
      <c r="AP191" s="2">
        <f t="shared" si="417"/>
        <v>0</v>
      </c>
      <c r="AQ191" s="2">
        <f t="shared" si="417"/>
        <v>0</v>
      </c>
      <c r="AR191" s="2">
        <f t="shared" si="417"/>
        <v>2912053.3</v>
      </c>
      <c r="AS191" s="2">
        <f t="shared" si="417"/>
        <v>2281045.9</v>
      </c>
      <c r="AT191" s="2">
        <f t="shared" si="417"/>
        <v>0</v>
      </c>
      <c r="AU191" s="2">
        <f t="shared" si="417"/>
        <v>631007.4</v>
      </c>
      <c r="AV191" s="2">
        <f t="shared" si="417"/>
        <v>2283753.52</v>
      </c>
      <c r="AW191" s="2">
        <f t="shared" si="417"/>
        <v>2283753.52</v>
      </c>
      <c r="AX191" s="2">
        <f t="shared" si="417"/>
        <v>0</v>
      </c>
      <c r="AY191" s="2">
        <f t="shared" si="417"/>
        <v>2283753.52</v>
      </c>
      <c r="AZ191" s="2">
        <f t="shared" si="417"/>
        <v>0</v>
      </c>
      <c r="BA191" s="2">
        <f t="shared" si="417"/>
        <v>0</v>
      </c>
      <c r="BB191" s="2">
        <f t="shared" si="417"/>
        <v>0</v>
      </c>
      <c r="BC191" s="2">
        <f t="shared" si="417"/>
        <v>0</v>
      </c>
      <c r="BD191" s="2">
        <f t="shared" si="417"/>
        <v>0</v>
      </c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  <c r="BZ191" s="2"/>
      <c r="CA191" s="2"/>
      <c r="CB191" s="2"/>
      <c r="CC191" s="2"/>
      <c r="CD191" s="2"/>
      <c r="CE191" s="2"/>
      <c r="CF191" s="2"/>
      <c r="CG191" s="2"/>
      <c r="CH191" s="2"/>
      <c r="CI191" s="2"/>
      <c r="CJ191" s="2"/>
      <c r="CK191" s="2"/>
      <c r="CL191" s="2"/>
      <c r="CM191" s="2"/>
      <c r="CN191" s="2"/>
      <c r="CO191" s="2"/>
      <c r="CP191" s="2"/>
      <c r="CQ191" s="2"/>
      <c r="CR191" s="2"/>
      <c r="CS191" s="2"/>
      <c r="CT191" s="2"/>
      <c r="CU191" s="2"/>
      <c r="CV191" s="2"/>
      <c r="CW191" s="2"/>
      <c r="CX191" s="2"/>
      <c r="CY191" s="2"/>
      <c r="CZ191" s="2"/>
      <c r="DA191" s="2"/>
      <c r="DB191" s="2"/>
      <c r="DC191" s="2"/>
      <c r="DD191" s="2"/>
      <c r="DE191" s="2"/>
      <c r="DF191" s="2"/>
      <c r="DG191" s="3"/>
      <c r="DH191" s="3"/>
      <c r="DI191" s="3"/>
      <c r="DJ191" s="3"/>
      <c r="DK191" s="3"/>
      <c r="DL191" s="3"/>
      <c r="DM191" s="3"/>
      <c r="DN191" s="3"/>
      <c r="DO191" s="3"/>
      <c r="DP191" s="3"/>
      <c r="DQ191" s="3"/>
      <c r="DR191" s="3"/>
      <c r="DS191" s="3"/>
      <c r="DT191" s="3"/>
      <c r="DU191" s="3"/>
      <c r="DV191" s="3"/>
      <c r="DW191" s="3"/>
      <c r="DX191" s="3"/>
      <c r="DY191" s="3"/>
      <c r="DZ191" s="3"/>
      <c r="EA191" s="3"/>
      <c r="EB191" s="3"/>
      <c r="EC191" s="3"/>
      <c r="ED191" s="3"/>
      <c r="EE191" s="3"/>
      <c r="EF191" s="3"/>
      <c r="EG191" s="3"/>
      <c r="EH191" s="3"/>
      <c r="EI191" s="3"/>
      <c r="EJ191" s="3"/>
      <c r="EK191" s="3"/>
      <c r="EL191" s="3"/>
      <c r="EM191" s="3"/>
      <c r="EN191" s="3"/>
      <c r="EO191" s="3"/>
      <c r="EP191" s="3"/>
      <c r="EQ191" s="3"/>
      <c r="ER191" s="3"/>
      <c r="ES191" s="3"/>
      <c r="ET191" s="3"/>
      <c r="EU191" s="3"/>
      <c r="EV191" s="3"/>
      <c r="EW191" s="3"/>
      <c r="EX191" s="3"/>
      <c r="EY191" s="3"/>
      <c r="EZ191" s="3"/>
      <c r="FA191" s="3"/>
      <c r="FB191" s="3"/>
      <c r="FC191" s="3"/>
      <c r="FD191" s="3"/>
      <c r="FE191" s="3"/>
      <c r="FF191" s="3"/>
      <c r="FG191" s="3"/>
      <c r="FH191" s="3"/>
      <c r="FI191" s="3"/>
      <c r="FJ191" s="3"/>
      <c r="FK191" s="3"/>
      <c r="FL191" s="3"/>
      <c r="FM191" s="3"/>
      <c r="FN191" s="3"/>
      <c r="FO191" s="3"/>
      <c r="FP191" s="3"/>
      <c r="FQ191" s="3"/>
      <c r="FR191" s="3"/>
      <c r="FS191" s="3"/>
      <c r="FT191" s="3"/>
      <c r="FU191" s="3"/>
      <c r="FV191" s="3"/>
      <c r="FW191" s="3"/>
      <c r="FX191" s="3"/>
      <c r="FY191" s="3"/>
      <c r="FZ191" s="3"/>
      <c r="GA191" s="3"/>
      <c r="GB191" s="3"/>
      <c r="GC191" s="3"/>
      <c r="GD191" s="3"/>
      <c r="GE191" s="3"/>
      <c r="GF191" s="3"/>
      <c r="GG191" s="3"/>
      <c r="GH191" s="3"/>
      <c r="GI191" s="3"/>
      <c r="GJ191" s="3"/>
      <c r="GK191" s="3"/>
      <c r="GL191" s="3"/>
      <c r="GM191" s="3"/>
      <c r="GN191" s="3"/>
      <c r="GO191" s="3"/>
      <c r="GP191" s="3"/>
      <c r="GQ191" s="3"/>
      <c r="GR191" s="3"/>
      <c r="GS191" s="3"/>
      <c r="GT191" s="3"/>
      <c r="GU191" s="3"/>
      <c r="GV191" s="3"/>
      <c r="GW191" s="3"/>
      <c r="GX191" s="3">
        <v>0</v>
      </c>
    </row>
    <row r="193" spans="1:28" x14ac:dyDescent="0.2">
      <c r="A193" s="4">
        <v>50</v>
      </c>
      <c r="B193" s="4">
        <v>0</v>
      </c>
      <c r="C193" s="4">
        <v>0</v>
      </c>
      <c r="D193" s="4">
        <v>1</v>
      </c>
      <c r="E193" s="4">
        <v>201</v>
      </c>
      <c r="F193" s="4">
        <f>ROUND(Source!O191,O193)</f>
        <v>2638013.13</v>
      </c>
      <c r="G193" s="4" t="s">
        <v>133</v>
      </c>
      <c r="H193" s="4" t="s">
        <v>134</v>
      </c>
      <c r="I193" s="4"/>
      <c r="J193" s="4"/>
      <c r="K193" s="4">
        <v>201</v>
      </c>
      <c r="L193" s="4">
        <v>1</v>
      </c>
      <c r="M193" s="4">
        <v>3</v>
      </c>
      <c r="N193" s="4" t="s">
        <v>3</v>
      </c>
      <c r="O193" s="4">
        <v>2</v>
      </c>
      <c r="P193" s="4"/>
      <c r="Q193" s="4"/>
      <c r="R193" s="4"/>
      <c r="S193" s="4"/>
      <c r="T193" s="4"/>
      <c r="U193" s="4"/>
      <c r="V193" s="4"/>
      <c r="W193" s="4">
        <v>216119.08</v>
      </c>
      <c r="X193" s="4">
        <v>1</v>
      </c>
      <c r="Y193" s="4">
        <v>216119.08</v>
      </c>
      <c r="Z193" s="4"/>
      <c r="AA193" s="4"/>
      <c r="AB193" s="4"/>
    </row>
    <row r="194" spans="1:28" x14ac:dyDescent="0.2">
      <c r="A194" s="4">
        <v>50</v>
      </c>
      <c r="B194" s="4">
        <v>0</v>
      </c>
      <c r="C194" s="4">
        <v>0</v>
      </c>
      <c r="D194" s="4">
        <v>1</v>
      </c>
      <c r="E194" s="4">
        <v>202</v>
      </c>
      <c r="F194" s="4">
        <f>ROUND(Source!P191,O194)</f>
        <v>2283753.52</v>
      </c>
      <c r="G194" s="4" t="s">
        <v>135</v>
      </c>
      <c r="H194" s="4" t="s">
        <v>136</v>
      </c>
      <c r="I194" s="4"/>
      <c r="J194" s="4"/>
      <c r="K194" s="4">
        <v>202</v>
      </c>
      <c r="L194" s="4">
        <v>2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>
        <v>193157.87</v>
      </c>
      <c r="X194" s="4">
        <v>1</v>
      </c>
      <c r="Y194" s="4">
        <v>193157.87</v>
      </c>
      <c r="Z194" s="4"/>
      <c r="AA194" s="4"/>
      <c r="AB194" s="4"/>
    </row>
    <row r="195" spans="1:28" x14ac:dyDescent="0.2">
      <c r="A195" s="4">
        <v>50</v>
      </c>
      <c r="B195" s="4">
        <v>0</v>
      </c>
      <c r="C195" s="4">
        <v>0</v>
      </c>
      <c r="D195" s="4">
        <v>1</v>
      </c>
      <c r="E195" s="4">
        <v>222</v>
      </c>
      <c r="F195" s="4">
        <f>ROUND(Source!AO191,O195)</f>
        <v>0</v>
      </c>
      <c r="G195" s="4" t="s">
        <v>137</v>
      </c>
      <c r="H195" s="4" t="s">
        <v>138</v>
      </c>
      <c r="I195" s="4"/>
      <c r="J195" s="4"/>
      <c r="K195" s="4">
        <v>222</v>
      </c>
      <c r="L195" s="4">
        <v>3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0</v>
      </c>
      <c r="X195" s="4">
        <v>1</v>
      </c>
      <c r="Y195" s="4">
        <v>0</v>
      </c>
      <c r="Z195" s="4"/>
      <c r="AA195" s="4"/>
      <c r="AB195" s="4"/>
    </row>
    <row r="196" spans="1:28" x14ac:dyDescent="0.2">
      <c r="A196" s="4">
        <v>50</v>
      </c>
      <c r="B196" s="4">
        <v>0</v>
      </c>
      <c r="C196" s="4">
        <v>0</v>
      </c>
      <c r="D196" s="4">
        <v>1</v>
      </c>
      <c r="E196" s="4">
        <v>225</v>
      </c>
      <c r="F196" s="4">
        <f>ROUND(Source!AV191,O196)</f>
        <v>2283753.52</v>
      </c>
      <c r="G196" s="4" t="s">
        <v>139</v>
      </c>
      <c r="H196" s="4" t="s">
        <v>140</v>
      </c>
      <c r="I196" s="4"/>
      <c r="J196" s="4"/>
      <c r="K196" s="4">
        <v>225</v>
      </c>
      <c r="L196" s="4">
        <v>4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193157.87</v>
      </c>
      <c r="X196" s="4">
        <v>1</v>
      </c>
      <c r="Y196" s="4">
        <v>193157.87</v>
      </c>
      <c r="Z196" s="4"/>
      <c r="AA196" s="4"/>
      <c r="AB196" s="4"/>
    </row>
    <row r="197" spans="1:28" x14ac:dyDescent="0.2">
      <c r="A197" s="4">
        <v>50</v>
      </c>
      <c r="B197" s="4">
        <v>0</v>
      </c>
      <c r="C197" s="4">
        <v>0</v>
      </c>
      <c r="D197" s="4">
        <v>1</v>
      </c>
      <c r="E197" s="4">
        <v>226</v>
      </c>
      <c r="F197" s="4">
        <f>ROUND(Source!AW191,O197)</f>
        <v>2283753.52</v>
      </c>
      <c r="G197" s="4" t="s">
        <v>141</v>
      </c>
      <c r="H197" s="4" t="s">
        <v>142</v>
      </c>
      <c r="I197" s="4"/>
      <c r="J197" s="4"/>
      <c r="K197" s="4">
        <v>226</v>
      </c>
      <c r="L197" s="4">
        <v>5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193157.87</v>
      </c>
      <c r="X197" s="4">
        <v>1</v>
      </c>
      <c r="Y197" s="4">
        <v>193157.87</v>
      </c>
      <c r="Z197" s="4"/>
      <c r="AA197" s="4"/>
      <c r="AB197" s="4"/>
    </row>
    <row r="198" spans="1:28" x14ac:dyDescent="0.2">
      <c r="A198" s="4">
        <v>50</v>
      </c>
      <c r="B198" s="4">
        <v>0</v>
      </c>
      <c r="C198" s="4">
        <v>0</v>
      </c>
      <c r="D198" s="4">
        <v>1</v>
      </c>
      <c r="E198" s="4">
        <v>227</v>
      </c>
      <c r="F198" s="4">
        <f>ROUND(Source!AX191,O198)</f>
        <v>0</v>
      </c>
      <c r="G198" s="4" t="s">
        <v>143</v>
      </c>
      <c r="H198" s="4" t="s">
        <v>144</v>
      </c>
      <c r="I198" s="4"/>
      <c r="J198" s="4"/>
      <c r="K198" s="4">
        <v>227</v>
      </c>
      <c r="L198" s="4">
        <v>6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0</v>
      </c>
      <c r="X198" s="4">
        <v>1</v>
      </c>
      <c r="Y198" s="4">
        <v>0</v>
      </c>
      <c r="Z198" s="4"/>
      <c r="AA198" s="4"/>
      <c r="AB198" s="4"/>
    </row>
    <row r="199" spans="1:28" x14ac:dyDescent="0.2">
      <c r="A199" s="4">
        <v>50</v>
      </c>
      <c r="B199" s="4">
        <v>0</v>
      </c>
      <c r="C199" s="4">
        <v>0</v>
      </c>
      <c r="D199" s="4">
        <v>1</v>
      </c>
      <c r="E199" s="4">
        <v>228</v>
      </c>
      <c r="F199" s="4">
        <f>ROUND(Source!AY191,O199)</f>
        <v>2283753.52</v>
      </c>
      <c r="G199" s="4" t="s">
        <v>145</v>
      </c>
      <c r="H199" s="4" t="s">
        <v>146</v>
      </c>
      <c r="I199" s="4"/>
      <c r="J199" s="4"/>
      <c r="K199" s="4">
        <v>228</v>
      </c>
      <c r="L199" s="4">
        <v>7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>
        <v>193157.87</v>
      </c>
      <c r="X199" s="4">
        <v>1</v>
      </c>
      <c r="Y199" s="4">
        <v>193157.87</v>
      </c>
      <c r="Z199" s="4"/>
      <c r="AA199" s="4"/>
      <c r="AB199" s="4"/>
    </row>
    <row r="200" spans="1:28" x14ac:dyDescent="0.2">
      <c r="A200" s="4">
        <v>50</v>
      </c>
      <c r="B200" s="4">
        <v>0</v>
      </c>
      <c r="C200" s="4">
        <v>0</v>
      </c>
      <c r="D200" s="4">
        <v>1</v>
      </c>
      <c r="E200" s="4">
        <v>216</v>
      </c>
      <c r="F200" s="4">
        <f>ROUND(Source!AP191,O200)</f>
        <v>0</v>
      </c>
      <c r="G200" s="4" t="s">
        <v>147</v>
      </c>
      <c r="H200" s="4" t="s">
        <v>148</v>
      </c>
      <c r="I200" s="4"/>
      <c r="J200" s="4"/>
      <c r="K200" s="4">
        <v>216</v>
      </c>
      <c r="L200" s="4">
        <v>8</v>
      </c>
      <c r="M200" s="4">
        <v>3</v>
      </c>
      <c r="N200" s="4" t="s">
        <v>3</v>
      </c>
      <c r="O200" s="4">
        <v>2</v>
      </c>
      <c r="P200" s="4"/>
      <c r="Q200" s="4"/>
      <c r="R200" s="4"/>
      <c r="S200" s="4"/>
      <c r="T200" s="4"/>
      <c r="U200" s="4"/>
      <c r="V200" s="4"/>
      <c r="W200" s="4">
        <v>0</v>
      </c>
      <c r="X200" s="4">
        <v>1</v>
      </c>
      <c r="Y200" s="4">
        <v>0</v>
      </c>
      <c r="Z200" s="4"/>
      <c r="AA200" s="4"/>
      <c r="AB200" s="4"/>
    </row>
    <row r="201" spans="1:28" x14ac:dyDescent="0.2">
      <c r="A201" s="4">
        <v>50</v>
      </c>
      <c r="B201" s="4">
        <v>0</v>
      </c>
      <c r="C201" s="4">
        <v>0</v>
      </c>
      <c r="D201" s="4">
        <v>1</v>
      </c>
      <c r="E201" s="4">
        <v>223</v>
      </c>
      <c r="F201" s="4">
        <f>ROUND(Source!AQ191,O201)</f>
        <v>0</v>
      </c>
      <c r="G201" s="4" t="s">
        <v>149</v>
      </c>
      <c r="H201" s="4" t="s">
        <v>150</v>
      </c>
      <c r="I201" s="4"/>
      <c r="J201" s="4"/>
      <c r="K201" s="4">
        <v>223</v>
      </c>
      <c r="L201" s="4">
        <v>9</v>
      </c>
      <c r="M201" s="4">
        <v>3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>
        <v>0</v>
      </c>
      <c r="X201" s="4">
        <v>1</v>
      </c>
      <c r="Y201" s="4">
        <v>0</v>
      </c>
      <c r="Z201" s="4"/>
      <c r="AA201" s="4"/>
      <c r="AB201" s="4"/>
    </row>
    <row r="202" spans="1:28" x14ac:dyDescent="0.2">
      <c r="A202" s="4">
        <v>50</v>
      </c>
      <c r="B202" s="4">
        <v>0</v>
      </c>
      <c r="C202" s="4">
        <v>0</v>
      </c>
      <c r="D202" s="4">
        <v>1</v>
      </c>
      <c r="E202" s="4">
        <v>229</v>
      </c>
      <c r="F202" s="4">
        <f>ROUND(Source!AZ191,O202)</f>
        <v>0</v>
      </c>
      <c r="G202" s="4" t="s">
        <v>151</v>
      </c>
      <c r="H202" s="4" t="s">
        <v>152</v>
      </c>
      <c r="I202" s="4"/>
      <c r="J202" s="4"/>
      <c r="K202" s="4">
        <v>229</v>
      </c>
      <c r="L202" s="4">
        <v>10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>
        <v>0</v>
      </c>
      <c r="X202" s="4">
        <v>1</v>
      </c>
      <c r="Y202" s="4">
        <v>0</v>
      </c>
      <c r="Z202" s="4"/>
      <c r="AA202" s="4"/>
      <c r="AB202" s="4"/>
    </row>
    <row r="203" spans="1:28" x14ac:dyDescent="0.2">
      <c r="A203" s="4">
        <v>50</v>
      </c>
      <c r="B203" s="4">
        <v>0</v>
      </c>
      <c r="C203" s="4">
        <v>0</v>
      </c>
      <c r="D203" s="4">
        <v>1</v>
      </c>
      <c r="E203" s="4">
        <v>203</v>
      </c>
      <c r="F203" s="4">
        <f>ROUND(Source!Q191,O203)</f>
        <v>11759.94</v>
      </c>
      <c r="G203" s="4" t="s">
        <v>153</v>
      </c>
      <c r="H203" s="4" t="s">
        <v>154</v>
      </c>
      <c r="I203" s="4"/>
      <c r="J203" s="4"/>
      <c r="K203" s="4">
        <v>203</v>
      </c>
      <c r="L203" s="4">
        <v>11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>
        <v>948.84</v>
      </c>
      <c r="X203" s="4">
        <v>1</v>
      </c>
      <c r="Y203" s="4">
        <v>948.84</v>
      </c>
      <c r="Z203" s="4"/>
      <c r="AA203" s="4"/>
      <c r="AB203" s="4"/>
    </row>
    <row r="204" spans="1:28" x14ac:dyDescent="0.2">
      <c r="A204" s="4">
        <v>50</v>
      </c>
      <c r="B204" s="4">
        <v>0</v>
      </c>
      <c r="C204" s="4">
        <v>0</v>
      </c>
      <c r="D204" s="4">
        <v>1</v>
      </c>
      <c r="E204" s="4">
        <v>231</v>
      </c>
      <c r="F204" s="4">
        <f>ROUND(Source!BB191,O204)</f>
        <v>0</v>
      </c>
      <c r="G204" s="4" t="s">
        <v>155</v>
      </c>
      <c r="H204" s="4" t="s">
        <v>156</v>
      </c>
      <c r="I204" s="4"/>
      <c r="J204" s="4"/>
      <c r="K204" s="4">
        <v>231</v>
      </c>
      <c r="L204" s="4">
        <v>12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>
        <v>0</v>
      </c>
      <c r="X204" s="4">
        <v>1</v>
      </c>
      <c r="Y204" s="4">
        <v>0</v>
      </c>
      <c r="Z204" s="4"/>
      <c r="AA204" s="4"/>
      <c r="AB204" s="4"/>
    </row>
    <row r="205" spans="1:28" x14ac:dyDescent="0.2">
      <c r="A205" s="4">
        <v>50</v>
      </c>
      <c r="B205" s="4">
        <v>0</v>
      </c>
      <c r="C205" s="4">
        <v>0</v>
      </c>
      <c r="D205" s="4">
        <v>1</v>
      </c>
      <c r="E205" s="4">
        <v>204</v>
      </c>
      <c r="F205" s="4">
        <f>ROUND(Source!R191,O205)</f>
        <v>37.43</v>
      </c>
      <c r="G205" s="4" t="s">
        <v>157</v>
      </c>
      <c r="H205" s="4" t="s">
        <v>158</v>
      </c>
      <c r="I205" s="4"/>
      <c r="J205" s="4"/>
      <c r="K205" s="4">
        <v>204</v>
      </c>
      <c r="L205" s="4">
        <v>13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>
        <v>2.92</v>
      </c>
      <c r="X205" s="4">
        <v>1</v>
      </c>
      <c r="Y205" s="4">
        <v>2.92</v>
      </c>
      <c r="Z205" s="4"/>
      <c r="AA205" s="4"/>
      <c r="AB205" s="4"/>
    </row>
    <row r="206" spans="1:28" x14ac:dyDescent="0.2">
      <c r="A206" s="4">
        <v>50</v>
      </c>
      <c r="B206" s="4">
        <v>0</v>
      </c>
      <c r="C206" s="4">
        <v>0</v>
      </c>
      <c r="D206" s="4">
        <v>1</v>
      </c>
      <c r="E206" s="4">
        <v>205</v>
      </c>
      <c r="F206" s="4">
        <f>ROUND(Source!S191,O206)</f>
        <v>342499.67</v>
      </c>
      <c r="G206" s="4" t="s">
        <v>159</v>
      </c>
      <c r="H206" s="4" t="s">
        <v>160</v>
      </c>
      <c r="I206" s="4"/>
      <c r="J206" s="4"/>
      <c r="K206" s="4">
        <v>205</v>
      </c>
      <c r="L206" s="4">
        <v>14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>
        <v>22012.37</v>
      </c>
      <c r="X206" s="4">
        <v>1</v>
      </c>
      <c r="Y206" s="4">
        <v>22012.37</v>
      </c>
      <c r="Z206" s="4"/>
      <c r="AA206" s="4"/>
      <c r="AB206" s="4"/>
    </row>
    <row r="207" spans="1:28" x14ac:dyDescent="0.2">
      <c r="A207" s="4">
        <v>50</v>
      </c>
      <c r="B207" s="4">
        <v>0</v>
      </c>
      <c r="C207" s="4">
        <v>0</v>
      </c>
      <c r="D207" s="4">
        <v>1</v>
      </c>
      <c r="E207" s="4">
        <v>232</v>
      </c>
      <c r="F207" s="4">
        <f>ROUND(Source!BC191,O207)</f>
        <v>0</v>
      </c>
      <c r="G207" s="4" t="s">
        <v>161</v>
      </c>
      <c r="H207" s="4" t="s">
        <v>162</v>
      </c>
      <c r="I207" s="4"/>
      <c r="J207" s="4"/>
      <c r="K207" s="4">
        <v>232</v>
      </c>
      <c r="L207" s="4">
        <v>15</v>
      </c>
      <c r="M207" s="4">
        <v>3</v>
      </c>
      <c r="N207" s="4" t="s">
        <v>3</v>
      </c>
      <c r="O207" s="4">
        <v>2</v>
      </c>
      <c r="P207" s="4"/>
      <c r="Q207" s="4"/>
      <c r="R207" s="4"/>
      <c r="S207" s="4"/>
      <c r="T207" s="4"/>
      <c r="U207" s="4"/>
      <c r="V207" s="4"/>
      <c r="W207" s="4">
        <v>0</v>
      </c>
      <c r="X207" s="4">
        <v>1</v>
      </c>
      <c r="Y207" s="4">
        <v>0</v>
      </c>
      <c r="Z207" s="4"/>
      <c r="AA207" s="4"/>
      <c r="AB207" s="4"/>
    </row>
    <row r="208" spans="1:28" x14ac:dyDescent="0.2">
      <c r="A208" s="4">
        <v>50</v>
      </c>
      <c r="B208" s="4">
        <v>0</v>
      </c>
      <c r="C208" s="4">
        <v>0</v>
      </c>
      <c r="D208" s="4">
        <v>1</v>
      </c>
      <c r="E208" s="4">
        <v>214</v>
      </c>
      <c r="F208" s="4">
        <f>ROUND(Source!AS191,O208)</f>
        <v>2281045.9</v>
      </c>
      <c r="G208" s="4" t="s">
        <v>163</v>
      </c>
      <c r="H208" s="4" t="s">
        <v>164</v>
      </c>
      <c r="I208" s="4"/>
      <c r="J208" s="4"/>
      <c r="K208" s="4">
        <v>214</v>
      </c>
      <c r="L208" s="4">
        <v>16</v>
      </c>
      <c r="M208" s="4">
        <v>3</v>
      </c>
      <c r="N208" s="4" t="s">
        <v>3</v>
      </c>
      <c r="O208" s="4">
        <v>2</v>
      </c>
      <c r="P208" s="4"/>
      <c r="Q208" s="4"/>
      <c r="R208" s="4"/>
      <c r="S208" s="4"/>
      <c r="T208" s="4"/>
      <c r="U208" s="4"/>
      <c r="V208" s="4"/>
      <c r="W208" s="4">
        <v>0</v>
      </c>
      <c r="X208" s="4">
        <v>1</v>
      </c>
      <c r="Y208" s="4">
        <v>0</v>
      </c>
      <c r="Z208" s="4"/>
      <c r="AA208" s="4"/>
      <c r="AB208" s="4"/>
    </row>
    <row r="209" spans="1:28" x14ac:dyDescent="0.2">
      <c r="A209" s="4">
        <v>50</v>
      </c>
      <c r="B209" s="4">
        <v>0</v>
      </c>
      <c r="C209" s="4">
        <v>0</v>
      </c>
      <c r="D209" s="4">
        <v>1</v>
      </c>
      <c r="E209" s="4">
        <v>215</v>
      </c>
      <c r="F209" s="4">
        <f>ROUND(Source!AT191,O209)</f>
        <v>0</v>
      </c>
      <c r="G209" s="4" t="s">
        <v>165</v>
      </c>
      <c r="H209" s="4" t="s">
        <v>166</v>
      </c>
      <c r="I209" s="4"/>
      <c r="J209" s="4"/>
      <c r="K209" s="4">
        <v>215</v>
      </c>
      <c r="L209" s="4">
        <v>17</v>
      </c>
      <c r="M209" s="4">
        <v>3</v>
      </c>
      <c r="N209" s="4" t="s">
        <v>3</v>
      </c>
      <c r="O209" s="4">
        <v>2</v>
      </c>
      <c r="P209" s="4"/>
      <c r="Q209" s="4"/>
      <c r="R209" s="4"/>
      <c r="S209" s="4"/>
      <c r="T209" s="4"/>
      <c r="U209" s="4"/>
      <c r="V209" s="4"/>
      <c r="W209" s="4">
        <v>0</v>
      </c>
      <c r="X209" s="4">
        <v>1</v>
      </c>
      <c r="Y209" s="4">
        <v>0</v>
      </c>
      <c r="Z209" s="4"/>
      <c r="AA209" s="4"/>
      <c r="AB209" s="4"/>
    </row>
    <row r="210" spans="1:28" x14ac:dyDescent="0.2">
      <c r="A210" s="4">
        <v>50</v>
      </c>
      <c r="B210" s="4">
        <v>0</v>
      </c>
      <c r="C210" s="4">
        <v>0</v>
      </c>
      <c r="D210" s="4">
        <v>1</v>
      </c>
      <c r="E210" s="4">
        <v>217</v>
      </c>
      <c r="F210" s="4">
        <f>ROUND(Source!AU191,O210)</f>
        <v>631007.4</v>
      </c>
      <c r="G210" s="4" t="s">
        <v>167</v>
      </c>
      <c r="H210" s="4" t="s">
        <v>168</v>
      </c>
      <c r="I210" s="4"/>
      <c r="J210" s="4"/>
      <c r="K210" s="4">
        <v>217</v>
      </c>
      <c r="L210" s="4">
        <v>18</v>
      </c>
      <c r="M210" s="4">
        <v>3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>
        <v>40574.25</v>
      </c>
      <c r="X210" s="4">
        <v>1</v>
      </c>
      <c r="Y210" s="4">
        <v>40574.25</v>
      </c>
      <c r="Z210" s="4"/>
      <c r="AA210" s="4"/>
      <c r="AB210" s="4"/>
    </row>
    <row r="211" spans="1:28" x14ac:dyDescent="0.2">
      <c r="A211" s="4">
        <v>50</v>
      </c>
      <c r="B211" s="4">
        <v>0</v>
      </c>
      <c r="C211" s="4">
        <v>0</v>
      </c>
      <c r="D211" s="4">
        <v>1</v>
      </c>
      <c r="E211" s="4">
        <v>230</v>
      </c>
      <c r="F211" s="4">
        <f>ROUND(Source!BA191,O211)</f>
        <v>0</v>
      </c>
      <c r="G211" s="4" t="s">
        <v>169</v>
      </c>
      <c r="H211" s="4" t="s">
        <v>170</v>
      </c>
      <c r="I211" s="4"/>
      <c r="J211" s="4"/>
      <c r="K211" s="4">
        <v>230</v>
      </c>
      <c r="L211" s="4">
        <v>19</v>
      </c>
      <c r="M211" s="4">
        <v>3</v>
      </c>
      <c r="N211" s="4" t="s">
        <v>3</v>
      </c>
      <c r="O211" s="4">
        <v>2</v>
      </c>
      <c r="P211" s="4"/>
      <c r="Q211" s="4"/>
      <c r="R211" s="4"/>
      <c r="S211" s="4"/>
      <c r="T211" s="4"/>
      <c r="U211" s="4"/>
      <c r="V211" s="4"/>
      <c r="W211" s="4">
        <v>0</v>
      </c>
      <c r="X211" s="4">
        <v>1</v>
      </c>
      <c r="Y211" s="4">
        <v>0</v>
      </c>
      <c r="Z211" s="4"/>
      <c r="AA211" s="4"/>
      <c r="AB211" s="4"/>
    </row>
    <row r="212" spans="1:28" x14ac:dyDescent="0.2">
      <c r="A212" s="4">
        <v>50</v>
      </c>
      <c r="B212" s="4">
        <v>0</v>
      </c>
      <c r="C212" s="4">
        <v>0</v>
      </c>
      <c r="D212" s="4">
        <v>1</v>
      </c>
      <c r="E212" s="4">
        <v>206</v>
      </c>
      <c r="F212" s="4">
        <f>ROUND(Source!T191,O212)</f>
        <v>0</v>
      </c>
      <c r="G212" s="4" t="s">
        <v>171</v>
      </c>
      <c r="H212" s="4" t="s">
        <v>172</v>
      </c>
      <c r="I212" s="4"/>
      <c r="J212" s="4"/>
      <c r="K212" s="4">
        <v>206</v>
      </c>
      <c r="L212" s="4">
        <v>20</v>
      </c>
      <c r="M212" s="4">
        <v>3</v>
      </c>
      <c r="N212" s="4" t="s">
        <v>3</v>
      </c>
      <c r="O212" s="4">
        <v>2</v>
      </c>
      <c r="P212" s="4"/>
      <c r="Q212" s="4"/>
      <c r="R212" s="4"/>
      <c r="S212" s="4"/>
      <c r="T212" s="4"/>
      <c r="U212" s="4"/>
      <c r="V212" s="4"/>
      <c r="W212" s="4">
        <v>0</v>
      </c>
      <c r="X212" s="4">
        <v>1</v>
      </c>
      <c r="Y212" s="4">
        <v>0</v>
      </c>
      <c r="Z212" s="4"/>
      <c r="AA212" s="4"/>
      <c r="AB212" s="4"/>
    </row>
    <row r="213" spans="1:28" x14ac:dyDescent="0.2">
      <c r="A213" s="4">
        <v>50</v>
      </c>
      <c r="B213" s="4">
        <v>0</v>
      </c>
      <c r="C213" s="4">
        <v>0</v>
      </c>
      <c r="D213" s="4">
        <v>1</v>
      </c>
      <c r="E213" s="4">
        <v>207</v>
      </c>
      <c r="F213" s="4">
        <f>Source!U191</f>
        <v>546.654</v>
      </c>
      <c r="G213" s="4" t="s">
        <v>173</v>
      </c>
      <c r="H213" s="4" t="s">
        <v>174</v>
      </c>
      <c r="I213" s="4"/>
      <c r="J213" s="4"/>
      <c r="K213" s="4">
        <v>207</v>
      </c>
      <c r="L213" s="4">
        <v>21</v>
      </c>
      <c r="M213" s="4">
        <v>3</v>
      </c>
      <c r="N213" s="4" t="s">
        <v>3</v>
      </c>
      <c r="O213" s="4">
        <v>-1</v>
      </c>
      <c r="P213" s="4"/>
      <c r="Q213" s="4"/>
      <c r="R213" s="4"/>
      <c r="S213" s="4"/>
      <c r="T213" s="4"/>
      <c r="U213" s="4"/>
      <c r="V213" s="4"/>
      <c r="W213" s="4">
        <v>34.614999999999995</v>
      </c>
      <c r="X213" s="4">
        <v>1</v>
      </c>
      <c r="Y213" s="4">
        <v>34.614999999999995</v>
      </c>
      <c r="Z213" s="4"/>
      <c r="AA213" s="4"/>
      <c r="AB213" s="4"/>
    </row>
    <row r="214" spans="1:28" x14ac:dyDescent="0.2">
      <c r="A214" s="4">
        <v>50</v>
      </c>
      <c r="B214" s="4">
        <v>0</v>
      </c>
      <c r="C214" s="4">
        <v>0</v>
      </c>
      <c r="D214" s="4">
        <v>1</v>
      </c>
      <c r="E214" s="4">
        <v>208</v>
      </c>
      <c r="F214" s="4">
        <f>Source!V191</f>
        <v>0</v>
      </c>
      <c r="G214" s="4" t="s">
        <v>175</v>
      </c>
      <c r="H214" s="4" t="s">
        <v>176</v>
      </c>
      <c r="I214" s="4"/>
      <c r="J214" s="4"/>
      <c r="K214" s="4">
        <v>208</v>
      </c>
      <c r="L214" s="4">
        <v>22</v>
      </c>
      <c r="M214" s="4">
        <v>3</v>
      </c>
      <c r="N214" s="4" t="s">
        <v>3</v>
      </c>
      <c r="O214" s="4">
        <v>-1</v>
      </c>
      <c r="P214" s="4"/>
      <c r="Q214" s="4"/>
      <c r="R214" s="4"/>
      <c r="S214" s="4"/>
      <c r="T214" s="4"/>
      <c r="U214" s="4"/>
      <c r="V214" s="4"/>
      <c r="W214" s="4">
        <v>0</v>
      </c>
      <c r="X214" s="4">
        <v>1</v>
      </c>
      <c r="Y214" s="4">
        <v>0</v>
      </c>
      <c r="Z214" s="4"/>
      <c r="AA214" s="4"/>
      <c r="AB214" s="4"/>
    </row>
    <row r="215" spans="1:28" x14ac:dyDescent="0.2">
      <c r="A215" s="4">
        <v>50</v>
      </c>
      <c r="B215" s="4">
        <v>0</v>
      </c>
      <c r="C215" s="4">
        <v>0</v>
      </c>
      <c r="D215" s="4">
        <v>1</v>
      </c>
      <c r="E215" s="4">
        <v>209</v>
      </c>
      <c r="F215" s="4">
        <f>ROUND(Source!W191,O215)</f>
        <v>0</v>
      </c>
      <c r="G215" s="4" t="s">
        <v>177</v>
      </c>
      <c r="H215" s="4" t="s">
        <v>178</v>
      </c>
      <c r="I215" s="4"/>
      <c r="J215" s="4"/>
      <c r="K215" s="4">
        <v>209</v>
      </c>
      <c r="L215" s="4">
        <v>23</v>
      </c>
      <c r="M215" s="4">
        <v>3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>
        <v>0</v>
      </c>
      <c r="X215" s="4">
        <v>1</v>
      </c>
      <c r="Y215" s="4">
        <v>0</v>
      </c>
      <c r="Z215" s="4"/>
      <c r="AA215" s="4"/>
      <c r="AB215" s="4"/>
    </row>
    <row r="216" spans="1:28" x14ac:dyDescent="0.2">
      <c r="A216" s="4">
        <v>50</v>
      </c>
      <c r="B216" s="4">
        <v>0</v>
      </c>
      <c r="C216" s="4">
        <v>0</v>
      </c>
      <c r="D216" s="4">
        <v>1</v>
      </c>
      <c r="E216" s="4">
        <v>233</v>
      </c>
      <c r="F216" s="4">
        <f>ROUND(Source!BD191,O216)</f>
        <v>0</v>
      </c>
      <c r="G216" s="4" t="s">
        <v>179</v>
      </c>
      <c r="H216" s="4" t="s">
        <v>180</v>
      </c>
      <c r="I216" s="4"/>
      <c r="J216" s="4"/>
      <c r="K216" s="4">
        <v>233</v>
      </c>
      <c r="L216" s="4">
        <v>24</v>
      </c>
      <c r="M216" s="4">
        <v>3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>
        <v>0</v>
      </c>
      <c r="X216" s="4">
        <v>1</v>
      </c>
      <c r="Y216" s="4">
        <v>0</v>
      </c>
      <c r="Z216" s="4"/>
      <c r="AA216" s="4"/>
      <c r="AB216" s="4"/>
    </row>
    <row r="217" spans="1:28" x14ac:dyDescent="0.2">
      <c r="A217" s="4">
        <v>50</v>
      </c>
      <c r="B217" s="4">
        <v>0</v>
      </c>
      <c r="C217" s="4">
        <v>0</v>
      </c>
      <c r="D217" s="4">
        <v>1</v>
      </c>
      <c r="E217" s="4">
        <v>210</v>
      </c>
      <c r="F217" s="4">
        <f>ROUND(Source!X191,O217)</f>
        <v>239749.78</v>
      </c>
      <c r="G217" s="4" t="s">
        <v>181</v>
      </c>
      <c r="H217" s="4" t="s">
        <v>182</v>
      </c>
      <c r="I217" s="4"/>
      <c r="J217" s="4"/>
      <c r="K217" s="4">
        <v>210</v>
      </c>
      <c r="L217" s="4">
        <v>25</v>
      </c>
      <c r="M217" s="4">
        <v>3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>
        <v>15408.66</v>
      </c>
      <c r="X217" s="4">
        <v>1</v>
      </c>
      <c r="Y217" s="4">
        <v>15408.66</v>
      </c>
      <c r="Z217" s="4"/>
      <c r="AA217" s="4"/>
      <c r="AB217" s="4"/>
    </row>
    <row r="218" spans="1:28" x14ac:dyDescent="0.2">
      <c r="A218" s="4">
        <v>50</v>
      </c>
      <c r="B218" s="4">
        <v>0</v>
      </c>
      <c r="C218" s="4">
        <v>0</v>
      </c>
      <c r="D218" s="4">
        <v>1</v>
      </c>
      <c r="E218" s="4">
        <v>211</v>
      </c>
      <c r="F218" s="4">
        <f>ROUND(Source!Y191,O218)</f>
        <v>34249.96</v>
      </c>
      <c r="G218" s="4" t="s">
        <v>183</v>
      </c>
      <c r="H218" s="4" t="s">
        <v>184</v>
      </c>
      <c r="I218" s="4"/>
      <c r="J218" s="4"/>
      <c r="K218" s="4">
        <v>211</v>
      </c>
      <c r="L218" s="4">
        <v>26</v>
      </c>
      <c r="M218" s="4">
        <v>3</v>
      </c>
      <c r="N218" s="4" t="s">
        <v>3</v>
      </c>
      <c r="O218" s="4">
        <v>2</v>
      </c>
      <c r="P218" s="4"/>
      <c r="Q218" s="4"/>
      <c r="R218" s="4"/>
      <c r="S218" s="4"/>
      <c r="T218" s="4"/>
      <c r="U218" s="4"/>
      <c r="V218" s="4"/>
      <c r="W218" s="4">
        <v>2201.23</v>
      </c>
      <c r="X218" s="4">
        <v>1</v>
      </c>
      <c r="Y218" s="4">
        <v>2201.23</v>
      </c>
      <c r="Z218" s="4"/>
      <c r="AA218" s="4"/>
      <c r="AB218" s="4"/>
    </row>
    <row r="219" spans="1:28" x14ac:dyDescent="0.2">
      <c r="A219" s="4">
        <v>50</v>
      </c>
      <c r="B219" s="4">
        <v>0</v>
      </c>
      <c r="C219" s="4">
        <v>0</v>
      </c>
      <c r="D219" s="4">
        <v>1</v>
      </c>
      <c r="E219" s="4">
        <v>224</v>
      </c>
      <c r="F219" s="4">
        <f>ROUND(Source!AR191,O219)</f>
        <v>2912053.3</v>
      </c>
      <c r="G219" s="4" t="s">
        <v>185</v>
      </c>
      <c r="H219" s="4" t="s">
        <v>186</v>
      </c>
      <c r="I219" s="4"/>
      <c r="J219" s="4"/>
      <c r="K219" s="4">
        <v>224</v>
      </c>
      <c r="L219" s="4">
        <v>27</v>
      </c>
      <c r="M219" s="4">
        <v>3</v>
      </c>
      <c r="N219" s="4" t="s">
        <v>3</v>
      </c>
      <c r="O219" s="4">
        <v>2</v>
      </c>
      <c r="P219" s="4"/>
      <c r="Q219" s="4"/>
      <c r="R219" s="4"/>
      <c r="S219" s="4"/>
      <c r="T219" s="4"/>
      <c r="U219" s="4"/>
      <c r="V219" s="4"/>
      <c r="W219" s="4">
        <v>233732.12</v>
      </c>
      <c r="X219" s="4">
        <v>1</v>
      </c>
      <c r="Y219" s="4">
        <v>233732.12</v>
      </c>
      <c r="Z219" s="4"/>
      <c r="AA219" s="4"/>
      <c r="AB219" s="4"/>
    </row>
    <row r="220" spans="1:28" x14ac:dyDescent="0.2">
      <c r="A220" s="4">
        <v>50</v>
      </c>
      <c r="B220" s="4">
        <v>1</v>
      </c>
      <c r="C220" s="4">
        <v>0</v>
      </c>
      <c r="D220" s="4">
        <v>2</v>
      </c>
      <c r="E220" s="4">
        <v>0</v>
      </c>
      <c r="F220" s="4">
        <f>ROUND(F219*0.22,O220)</f>
        <v>640651.73</v>
      </c>
      <c r="G220" s="4" t="s">
        <v>187</v>
      </c>
      <c r="H220" s="4" t="s">
        <v>317</v>
      </c>
      <c r="I220" s="4"/>
      <c r="J220" s="4"/>
      <c r="K220" s="4">
        <v>212</v>
      </c>
      <c r="L220" s="4">
        <v>28</v>
      </c>
      <c r="M220" s="4">
        <v>0</v>
      </c>
      <c r="N220" s="4" t="s">
        <v>3</v>
      </c>
      <c r="O220" s="4">
        <v>2</v>
      </c>
      <c r="P220" s="4"/>
      <c r="Q220" s="4"/>
      <c r="R220" s="4"/>
      <c r="S220" s="4"/>
      <c r="T220" s="4"/>
      <c r="U220" s="4"/>
      <c r="V220" s="4"/>
      <c r="W220" s="4">
        <v>46746.42</v>
      </c>
      <c r="X220" s="4">
        <v>1</v>
      </c>
      <c r="Y220" s="4">
        <v>46746.42</v>
      </c>
      <c r="Z220" s="4"/>
      <c r="AA220" s="4"/>
      <c r="AB220" s="4"/>
    </row>
    <row r="221" spans="1:28" x14ac:dyDescent="0.2">
      <c r="A221" s="4">
        <v>50</v>
      </c>
      <c r="B221" s="4">
        <v>1</v>
      </c>
      <c r="C221" s="4">
        <v>0</v>
      </c>
      <c r="D221" s="4">
        <v>2</v>
      </c>
      <c r="E221" s="4">
        <v>213</v>
      </c>
      <c r="F221" s="4">
        <f>ROUND(F219+F220,O221)</f>
        <v>3552705.03</v>
      </c>
      <c r="G221" s="4" t="s">
        <v>189</v>
      </c>
      <c r="H221" s="4" t="s">
        <v>185</v>
      </c>
      <c r="I221" s="4"/>
      <c r="J221" s="4"/>
      <c r="K221" s="4">
        <v>212</v>
      </c>
      <c r="L221" s="4">
        <v>29</v>
      </c>
      <c r="M221" s="4">
        <v>0</v>
      </c>
      <c r="N221" s="4" t="s">
        <v>3</v>
      </c>
      <c r="O221" s="4">
        <v>2</v>
      </c>
      <c r="P221" s="4"/>
      <c r="Q221" s="4"/>
      <c r="R221" s="4"/>
      <c r="S221" s="4"/>
      <c r="T221" s="4"/>
      <c r="U221" s="4"/>
      <c r="V221" s="4"/>
      <c r="W221" s="4">
        <v>280478.53999999998</v>
      </c>
      <c r="X221" s="4">
        <v>1</v>
      </c>
      <c r="Y221" s="4">
        <v>280478.53999999998</v>
      </c>
      <c r="Z221" s="4"/>
      <c r="AA221" s="4"/>
      <c r="AB221" s="4"/>
    </row>
    <row r="224" spans="1:28" x14ac:dyDescent="0.2">
      <c r="A224">
        <v>-1</v>
      </c>
    </row>
    <row r="226" spans="1:15" x14ac:dyDescent="0.2">
      <c r="A226" s="3">
        <v>75</v>
      </c>
      <c r="B226" s="3" t="s">
        <v>190</v>
      </c>
      <c r="C226" s="3">
        <v>2025</v>
      </c>
      <c r="D226" s="3">
        <v>0</v>
      </c>
      <c r="E226" s="3">
        <v>10</v>
      </c>
      <c r="F226" s="3">
        <v>0</v>
      </c>
      <c r="G226" s="3">
        <v>0</v>
      </c>
      <c r="H226" s="3">
        <v>1</v>
      </c>
      <c r="I226" s="3">
        <v>0</v>
      </c>
      <c r="J226" s="3">
        <v>1</v>
      </c>
      <c r="K226" s="3">
        <v>78</v>
      </c>
      <c r="L226" s="3">
        <v>30</v>
      </c>
      <c r="M226" s="3">
        <v>0</v>
      </c>
      <c r="N226" s="3">
        <v>64249956</v>
      </c>
      <c r="O226" s="3">
        <v>1</v>
      </c>
    </row>
    <row r="230" spans="1:15" x14ac:dyDescent="0.2">
      <c r="A230">
        <v>65</v>
      </c>
      <c r="C230">
        <v>1</v>
      </c>
      <c r="D230">
        <v>0</v>
      </c>
      <c r="E230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C53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191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53528</v>
      </c>
      <c r="M1">
        <v>10</v>
      </c>
      <c r="N1">
        <v>11</v>
      </c>
      <c r="O1">
        <v>15</v>
      </c>
      <c r="P1">
        <v>0</v>
      </c>
      <c r="Q1">
        <v>2</v>
      </c>
    </row>
    <row r="12" spans="1:133" x14ac:dyDescent="0.2">
      <c r="A12" s="1">
        <v>1</v>
      </c>
      <c r="B12" s="1">
        <v>53</v>
      </c>
      <c r="C12" s="1">
        <v>0</v>
      </c>
      <c r="D12" s="1"/>
      <c r="E12" s="1">
        <v>0</v>
      </c>
      <c r="F12" s="1" t="s">
        <v>3</v>
      </c>
      <c r="G12" s="1" t="s">
        <v>4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108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5</v>
      </c>
      <c r="BI12" s="1" t="s">
        <v>6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7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10</v>
      </c>
      <c r="CF12" s="1">
        <v>0</v>
      </c>
      <c r="CG12" s="1">
        <v>0</v>
      </c>
      <c r="CH12" s="1">
        <v>8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64249956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5">
        <v>3</v>
      </c>
      <c r="B16" s="5">
        <v>1</v>
      </c>
      <c r="C16" s="5" t="s">
        <v>11</v>
      </c>
      <c r="D16" s="5" t="s">
        <v>11</v>
      </c>
      <c r="E16" s="6">
        <f>ROUND((Source!F178)/1000,2)</f>
        <v>2281.0500000000002</v>
      </c>
      <c r="F16" s="6">
        <f>ROUND((Source!F179)/1000,2)</f>
        <v>0</v>
      </c>
      <c r="G16" s="6">
        <f>ROUND((Source!F170)/1000,2)</f>
        <v>0</v>
      </c>
      <c r="H16" s="6">
        <f>ROUND((Source!F180)/1000+(Source!F181)/1000,2)</f>
        <v>631.01</v>
      </c>
      <c r="I16" s="6">
        <f>E16+F16+G16+H16</f>
        <v>2912.0600000000004</v>
      </c>
      <c r="J16" s="6">
        <f>ROUND((Source!F176+Source!F175)/1000,2)</f>
        <v>342.54</v>
      </c>
      <c r="K16" s="6">
        <v>409.28</v>
      </c>
      <c r="L16" s="6">
        <v>0</v>
      </c>
      <c r="M16" s="6">
        <v>0</v>
      </c>
      <c r="N16" s="6">
        <f>I16+L16+M16</f>
        <v>2912.0600000000004</v>
      </c>
      <c r="AI16" s="5">
        <v>0</v>
      </c>
      <c r="AJ16" s="5">
        <v>0</v>
      </c>
      <c r="AK16" s="5" t="s">
        <v>3</v>
      </c>
      <c r="AL16" s="5" t="s">
        <v>3</v>
      </c>
      <c r="AM16" s="5" t="s">
        <v>3</v>
      </c>
      <c r="AN16" s="5">
        <v>0</v>
      </c>
      <c r="AO16" s="5" t="s">
        <v>3</v>
      </c>
      <c r="AP16" s="5" t="s">
        <v>3</v>
      </c>
      <c r="AT16" s="6">
        <v>216119.08</v>
      </c>
      <c r="AU16" s="6">
        <v>193157.87</v>
      </c>
      <c r="AV16" s="6">
        <v>0</v>
      </c>
      <c r="AW16" s="6">
        <v>0</v>
      </c>
      <c r="AX16" s="6">
        <v>0</v>
      </c>
      <c r="AY16" s="6">
        <v>948.84</v>
      </c>
      <c r="AZ16" s="6">
        <v>2.92</v>
      </c>
      <c r="BA16" s="6">
        <v>22012.37</v>
      </c>
      <c r="BB16" s="6">
        <v>0</v>
      </c>
      <c r="BC16" s="6">
        <v>0</v>
      </c>
      <c r="BD16" s="6">
        <v>40574.25</v>
      </c>
      <c r="BE16" s="6">
        <v>0</v>
      </c>
      <c r="BF16" s="6">
        <v>34.614999999999995</v>
      </c>
      <c r="BG16" s="6">
        <v>0</v>
      </c>
      <c r="BH16" s="6">
        <v>0</v>
      </c>
      <c r="BI16" s="6">
        <v>15408.66</v>
      </c>
      <c r="BJ16" s="6">
        <v>2201.23</v>
      </c>
      <c r="BK16" s="6">
        <v>233732.12</v>
      </c>
    </row>
    <row r="18" spans="1:16" x14ac:dyDescent="0.2">
      <c r="A18">
        <v>51</v>
      </c>
      <c r="E18">
        <v>0</v>
      </c>
      <c r="F18">
        <v>0</v>
      </c>
      <c r="G18">
        <v>0</v>
      </c>
      <c r="H18">
        <v>40.57</v>
      </c>
      <c r="I18">
        <v>40.57</v>
      </c>
      <c r="J18">
        <v>22.02</v>
      </c>
      <c r="K18">
        <v>409.28</v>
      </c>
      <c r="L18">
        <v>0</v>
      </c>
      <c r="M18">
        <v>0</v>
      </c>
      <c r="N18">
        <v>40.57</v>
      </c>
    </row>
    <row r="20" spans="1:16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216119.08</v>
      </c>
      <c r="G20" s="4" t="s">
        <v>133</v>
      </c>
      <c r="H20" s="4" t="s">
        <v>134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6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193157.87</v>
      </c>
      <c r="G21" s="4" t="s">
        <v>135</v>
      </c>
      <c r="H21" s="4" t="s">
        <v>136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6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137</v>
      </c>
      <c r="H22" s="4" t="s">
        <v>138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6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193157.87</v>
      </c>
      <c r="G23" s="4" t="s">
        <v>139</v>
      </c>
      <c r="H23" s="4" t="s">
        <v>140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6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193157.87</v>
      </c>
      <c r="G24" s="4" t="s">
        <v>141</v>
      </c>
      <c r="H24" s="4" t="s">
        <v>142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6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143</v>
      </c>
      <c r="H25" s="4" t="s">
        <v>144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6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193157.87</v>
      </c>
      <c r="G26" s="4" t="s">
        <v>145</v>
      </c>
      <c r="H26" s="4" t="s">
        <v>146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6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147</v>
      </c>
      <c r="H27" s="4" t="s">
        <v>148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6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149</v>
      </c>
      <c r="H28" s="4" t="s">
        <v>150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6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151</v>
      </c>
      <c r="H29" s="4" t="s">
        <v>152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6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948.84</v>
      </c>
      <c r="G30" s="4" t="s">
        <v>153</v>
      </c>
      <c r="H30" s="4" t="s">
        <v>154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6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155</v>
      </c>
      <c r="H31" s="4" t="s">
        <v>156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6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2.92</v>
      </c>
      <c r="G32" s="4" t="s">
        <v>157</v>
      </c>
      <c r="H32" s="4" t="s">
        <v>158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22012.37</v>
      </c>
      <c r="G33" s="4" t="s">
        <v>159</v>
      </c>
      <c r="H33" s="4" t="s">
        <v>160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161</v>
      </c>
      <c r="H34" s="4" t="s">
        <v>162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0</v>
      </c>
      <c r="G35" s="4" t="s">
        <v>163</v>
      </c>
      <c r="H35" s="4" t="s">
        <v>164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165</v>
      </c>
      <c r="H36" s="4" t="s">
        <v>166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40574.25</v>
      </c>
      <c r="G37" s="4" t="s">
        <v>167</v>
      </c>
      <c r="H37" s="4" t="s">
        <v>168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169</v>
      </c>
      <c r="H38" s="4" t="s">
        <v>170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171</v>
      </c>
      <c r="H39" s="4" t="s">
        <v>172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34.614999999999995</v>
      </c>
      <c r="G40" s="4" t="s">
        <v>173</v>
      </c>
      <c r="H40" s="4" t="s">
        <v>174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175</v>
      </c>
      <c r="H41" s="4" t="s">
        <v>176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177</v>
      </c>
      <c r="H42" s="4" t="s">
        <v>178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179</v>
      </c>
      <c r="H43" s="4" t="s">
        <v>180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15408.66</v>
      </c>
      <c r="G44" s="4" t="s">
        <v>181</v>
      </c>
      <c r="H44" s="4" t="s">
        <v>182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2201.23</v>
      </c>
      <c r="G45" s="4" t="s">
        <v>183</v>
      </c>
      <c r="H45" s="4" t="s">
        <v>184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233732.12</v>
      </c>
      <c r="G46" s="4" t="s">
        <v>185</v>
      </c>
      <c r="H46" s="4" t="s">
        <v>186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7" spans="1:16" x14ac:dyDescent="0.2">
      <c r="A47" s="4">
        <v>50</v>
      </c>
      <c r="B47" s="4">
        <v>1</v>
      </c>
      <c r="C47" s="4">
        <v>0</v>
      </c>
      <c r="D47" s="4">
        <v>2</v>
      </c>
      <c r="E47" s="4">
        <v>0</v>
      </c>
      <c r="F47" s="4">
        <v>46746.42</v>
      </c>
      <c r="G47" s="4" t="s">
        <v>187</v>
      </c>
      <c r="H47" s="4" t="s">
        <v>188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2</v>
      </c>
      <c r="P47" s="4"/>
    </row>
    <row r="48" spans="1:16" x14ac:dyDescent="0.2">
      <c r="A48" s="4">
        <v>50</v>
      </c>
      <c r="B48" s="4">
        <v>1</v>
      </c>
      <c r="C48" s="4">
        <v>0</v>
      </c>
      <c r="D48" s="4">
        <v>2</v>
      </c>
      <c r="E48" s="4">
        <v>213</v>
      </c>
      <c r="F48" s="4">
        <v>280478.53999999998</v>
      </c>
      <c r="G48" s="4" t="s">
        <v>189</v>
      </c>
      <c r="H48" s="4" t="s">
        <v>185</v>
      </c>
      <c r="I48" s="4"/>
      <c r="J48" s="4"/>
      <c r="K48" s="4">
        <v>212</v>
      </c>
      <c r="L48" s="4">
        <v>29</v>
      </c>
      <c r="M48" s="4">
        <v>0</v>
      </c>
      <c r="N48" s="4" t="s">
        <v>3</v>
      </c>
      <c r="O48" s="4">
        <v>2</v>
      </c>
      <c r="P48" s="4"/>
    </row>
    <row r="50" spans="1:15" x14ac:dyDescent="0.2">
      <c r="A50">
        <v>-1</v>
      </c>
    </row>
    <row r="53" spans="1:15" x14ac:dyDescent="0.2">
      <c r="A53" s="3">
        <v>75</v>
      </c>
      <c r="B53" s="3" t="s">
        <v>190</v>
      </c>
      <c r="C53" s="3">
        <v>2025</v>
      </c>
      <c r="D53" s="3">
        <v>0</v>
      </c>
      <c r="E53" s="3">
        <v>10</v>
      </c>
      <c r="F53" s="3">
        <v>0</v>
      </c>
      <c r="G53" s="3">
        <v>0</v>
      </c>
      <c r="H53" s="3">
        <v>1</v>
      </c>
      <c r="I53" s="3">
        <v>0</v>
      </c>
      <c r="J53" s="3">
        <v>1</v>
      </c>
      <c r="K53" s="3">
        <v>78</v>
      </c>
      <c r="L53" s="3">
        <v>30</v>
      </c>
      <c r="M53" s="3">
        <v>0</v>
      </c>
      <c r="N53" s="3">
        <v>64249956</v>
      </c>
      <c r="O53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O211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9" x14ac:dyDescent="0.2">
      <c r="A1">
        <f>ROW(Source!A24)</f>
        <v>24</v>
      </c>
      <c r="B1">
        <v>64249956</v>
      </c>
      <c r="C1">
        <v>64250115</v>
      </c>
      <c r="D1">
        <v>62945603</v>
      </c>
      <c r="E1">
        <v>1076</v>
      </c>
      <c r="F1">
        <v>1</v>
      </c>
      <c r="G1">
        <v>15514512</v>
      </c>
      <c r="H1">
        <v>1</v>
      </c>
      <c r="I1" t="s">
        <v>192</v>
      </c>
      <c r="J1" t="s">
        <v>3</v>
      </c>
      <c r="K1" t="s">
        <v>193</v>
      </c>
      <c r="L1">
        <v>1191</v>
      </c>
      <c r="N1">
        <v>1013</v>
      </c>
      <c r="O1" t="s">
        <v>194</v>
      </c>
      <c r="P1" t="s">
        <v>194</v>
      </c>
      <c r="Q1">
        <v>1</v>
      </c>
      <c r="W1">
        <v>0</v>
      </c>
      <c r="X1">
        <v>476480486</v>
      </c>
      <c r="Y1">
        <f t="shared" ref="Y1:Y64" si="0">AT1</f>
        <v>10.7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10.7</v>
      </c>
      <c r="AU1" t="s">
        <v>3</v>
      </c>
      <c r="AV1">
        <v>1</v>
      </c>
      <c r="AW1">
        <v>2</v>
      </c>
      <c r="AX1">
        <v>64250132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U1">
        <f>ROUND(AT1*Source!I24*AH1*AL1,2)</f>
        <v>0</v>
      </c>
      <c r="CV1">
        <f>ROUND(Y1*Source!I24,9)</f>
        <v>109.996</v>
      </c>
      <c r="CW1">
        <v>0</v>
      </c>
      <c r="CX1">
        <f>ROUND(Y1*Source!I24,9)</f>
        <v>109.996</v>
      </c>
      <c r="CY1">
        <f>AD1</f>
        <v>0</v>
      </c>
      <c r="CZ1">
        <f>AH1</f>
        <v>0</v>
      </c>
      <c r="DA1">
        <f>AL1</f>
        <v>1</v>
      </c>
      <c r="DB1">
        <f t="shared" ref="DB1:DB64" si="1">ROUND(ROUND(AT1*CZ1,2),6)</f>
        <v>0</v>
      </c>
      <c r="DC1">
        <f t="shared" ref="DC1:DC64" si="2">ROUND(ROUND(AT1*AG1,2),6)</f>
        <v>0</v>
      </c>
      <c r="DD1" t="s">
        <v>3</v>
      </c>
      <c r="DE1" t="s">
        <v>3</v>
      </c>
      <c r="DF1">
        <f t="shared" ref="DF1:DF11" si="3">ROUND(ROUND(AE1,2)*CX1,2)</f>
        <v>0</v>
      </c>
      <c r="DG1">
        <f t="shared" ref="DG1:DG64" si="4">ROUND(ROUND(AF1,2)*CX1,2)</f>
        <v>0</v>
      </c>
      <c r="DH1">
        <f t="shared" ref="DH1:DH64" si="5">ROUND(ROUND(AG1,2)*CX1,2)</f>
        <v>0</v>
      </c>
      <c r="DI1">
        <f t="shared" ref="DI1:DI64" si="6">ROUND(ROUND(AH1,2)*CX1,2)</f>
        <v>0</v>
      </c>
      <c r="DJ1">
        <f>DI1</f>
        <v>0</v>
      </c>
      <c r="DK1">
        <v>0</v>
      </c>
      <c r="DL1" t="s">
        <v>3</v>
      </c>
      <c r="DM1">
        <v>0</v>
      </c>
      <c r="DN1" t="s">
        <v>3</v>
      </c>
      <c r="DO1">
        <v>0</v>
      </c>
    </row>
    <row r="2" spans="1:119" x14ac:dyDescent="0.2">
      <c r="A2">
        <f>ROW(Source!A24)</f>
        <v>24</v>
      </c>
      <c r="B2">
        <v>64249956</v>
      </c>
      <c r="C2">
        <v>64250115</v>
      </c>
      <c r="D2">
        <v>62030693</v>
      </c>
      <c r="E2">
        <v>1</v>
      </c>
      <c r="F2">
        <v>1</v>
      </c>
      <c r="G2">
        <v>15514512</v>
      </c>
      <c r="H2">
        <v>2</v>
      </c>
      <c r="I2" t="s">
        <v>195</v>
      </c>
      <c r="J2" t="s">
        <v>196</v>
      </c>
      <c r="K2" t="s">
        <v>197</v>
      </c>
      <c r="L2">
        <v>1368</v>
      </c>
      <c r="N2">
        <v>1011</v>
      </c>
      <c r="O2" t="s">
        <v>198</v>
      </c>
      <c r="P2" t="s">
        <v>198</v>
      </c>
      <c r="Q2">
        <v>1</v>
      </c>
      <c r="W2">
        <v>0</v>
      </c>
      <c r="X2">
        <v>-1845030748</v>
      </c>
      <c r="Y2">
        <f t="shared" si="0"/>
        <v>0.35</v>
      </c>
      <c r="AA2">
        <v>0</v>
      </c>
      <c r="AB2">
        <v>83.1</v>
      </c>
      <c r="AC2">
        <v>12.62</v>
      </c>
      <c r="AD2">
        <v>0</v>
      </c>
      <c r="AE2">
        <v>0</v>
      </c>
      <c r="AF2">
        <v>83.1</v>
      </c>
      <c r="AG2">
        <v>12.62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</v>
      </c>
      <c r="AT2">
        <v>0.35</v>
      </c>
      <c r="AU2" t="s">
        <v>3</v>
      </c>
      <c r="AV2">
        <v>0</v>
      </c>
      <c r="AW2">
        <v>2</v>
      </c>
      <c r="AX2">
        <v>64250133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V2">
        <v>0</v>
      </c>
      <c r="CW2">
        <f>ROUND(Y2*Source!I24*DO2,9)</f>
        <v>45.406759999999998</v>
      </c>
      <c r="CX2">
        <f>ROUND(Y2*Source!I24,9)</f>
        <v>3.5979999999999999</v>
      </c>
      <c r="CY2">
        <f>AB2</f>
        <v>83.1</v>
      </c>
      <c r="CZ2">
        <f>AF2</f>
        <v>83.1</v>
      </c>
      <c r="DA2">
        <f>AJ2</f>
        <v>1</v>
      </c>
      <c r="DB2">
        <f t="shared" si="1"/>
        <v>29.09</v>
      </c>
      <c r="DC2">
        <f t="shared" si="2"/>
        <v>4.42</v>
      </c>
      <c r="DD2" t="s">
        <v>3</v>
      </c>
      <c r="DE2" t="s">
        <v>3</v>
      </c>
      <c r="DF2">
        <f t="shared" si="3"/>
        <v>0</v>
      </c>
      <c r="DG2">
        <f t="shared" si="4"/>
        <v>298.99</v>
      </c>
      <c r="DH2">
        <f t="shared" si="5"/>
        <v>45.41</v>
      </c>
      <c r="DI2">
        <f t="shared" si="6"/>
        <v>0</v>
      </c>
      <c r="DJ2">
        <f>DG2</f>
        <v>298.99</v>
      </c>
      <c r="DK2">
        <v>0</v>
      </c>
      <c r="DL2" t="s">
        <v>199</v>
      </c>
      <c r="DM2">
        <v>0</v>
      </c>
      <c r="DN2" t="s">
        <v>194</v>
      </c>
      <c r="DO2">
        <v>12.62</v>
      </c>
    </row>
    <row r="3" spans="1:119" x14ac:dyDescent="0.2">
      <c r="A3">
        <f>ROW(Source!A24)</f>
        <v>24</v>
      </c>
      <c r="B3">
        <v>64249956</v>
      </c>
      <c r="C3">
        <v>64250115</v>
      </c>
      <c r="D3">
        <v>62030022</v>
      </c>
      <c r="E3">
        <v>1</v>
      </c>
      <c r="F3">
        <v>1</v>
      </c>
      <c r="G3">
        <v>15514512</v>
      </c>
      <c r="H3">
        <v>2</v>
      </c>
      <c r="I3" t="s">
        <v>200</v>
      </c>
      <c r="J3" t="s">
        <v>201</v>
      </c>
      <c r="K3" t="s">
        <v>202</v>
      </c>
      <c r="L3">
        <v>1368</v>
      </c>
      <c r="N3">
        <v>1011</v>
      </c>
      <c r="O3" t="s">
        <v>198</v>
      </c>
      <c r="P3" t="s">
        <v>198</v>
      </c>
      <c r="Q3">
        <v>1</v>
      </c>
      <c r="W3">
        <v>0</v>
      </c>
      <c r="X3">
        <v>-1059865884</v>
      </c>
      <c r="Y3">
        <f t="shared" si="0"/>
        <v>2.4</v>
      </c>
      <c r="AA3">
        <v>0</v>
      </c>
      <c r="AB3">
        <v>2.27</v>
      </c>
      <c r="AC3">
        <v>0</v>
      </c>
      <c r="AD3">
        <v>0</v>
      </c>
      <c r="AE3">
        <v>0</v>
      </c>
      <c r="AF3">
        <v>2.27</v>
      </c>
      <c r="AG3">
        <v>0</v>
      </c>
      <c r="AH3">
        <v>0</v>
      </c>
      <c r="AI3">
        <v>1</v>
      </c>
      <c r="AJ3">
        <v>1</v>
      </c>
      <c r="AK3">
        <v>1</v>
      </c>
      <c r="AL3">
        <v>1</v>
      </c>
      <c r="AM3">
        <v>-2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2.4</v>
      </c>
      <c r="AU3" t="s">
        <v>3</v>
      </c>
      <c r="AV3">
        <v>0</v>
      </c>
      <c r="AW3">
        <v>2</v>
      </c>
      <c r="AX3">
        <v>64250134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V3">
        <v>0</v>
      </c>
      <c r="CW3">
        <f>ROUND(Y3*Source!I24*DO3,9)</f>
        <v>0</v>
      </c>
      <c r="CX3">
        <f>ROUND(Y3*Source!I24,9)</f>
        <v>24.672000000000001</v>
      </c>
      <c r="CY3">
        <f>AB3</f>
        <v>2.27</v>
      </c>
      <c r="CZ3">
        <f>AF3</f>
        <v>2.27</v>
      </c>
      <c r="DA3">
        <f>AJ3</f>
        <v>1</v>
      </c>
      <c r="DB3">
        <f t="shared" si="1"/>
        <v>5.45</v>
      </c>
      <c r="DC3">
        <f t="shared" si="2"/>
        <v>0</v>
      </c>
      <c r="DD3" t="s">
        <v>3</v>
      </c>
      <c r="DE3" t="s">
        <v>3</v>
      </c>
      <c r="DF3">
        <f t="shared" si="3"/>
        <v>0</v>
      </c>
      <c r="DG3">
        <f t="shared" si="4"/>
        <v>56.01</v>
      </c>
      <c r="DH3">
        <f t="shared" si="5"/>
        <v>0</v>
      </c>
      <c r="DI3">
        <f t="shared" si="6"/>
        <v>0</v>
      </c>
      <c r="DJ3">
        <f>DG3</f>
        <v>56.01</v>
      </c>
      <c r="DK3">
        <v>0</v>
      </c>
      <c r="DL3" t="s">
        <v>3</v>
      </c>
      <c r="DM3">
        <v>0</v>
      </c>
      <c r="DN3" t="s">
        <v>3</v>
      </c>
      <c r="DO3">
        <v>0</v>
      </c>
    </row>
    <row r="4" spans="1:119" x14ac:dyDescent="0.2">
      <c r="A4">
        <f>ROW(Source!A24)</f>
        <v>24</v>
      </c>
      <c r="B4">
        <v>64249956</v>
      </c>
      <c r="C4">
        <v>64250115</v>
      </c>
      <c r="D4">
        <v>62030032</v>
      </c>
      <c r="E4">
        <v>1</v>
      </c>
      <c r="F4">
        <v>1</v>
      </c>
      <c r="G4">
        <v>15514512</v>
      </c>
      <c r="H4">
        <v>2</v>
      </c>
      <c r="I4" t="s">
        <v>203</v>
      </c>
      <c r="J4" t="s">
        <v>204</v>
      </c>
      <c r="K4" t="s">
        <v>205</v>
      </c>
      <c r="L4">
        <v>1368</v>
      </c>
      <c r="N4">
        <v>1011</v>
      </c>
      <c r="O4" t="s">
        <v>198</v>
      </c>
      <c r="P4" t="s">
        <v>198</v>
      </c>
      <c r="Q4">
        <v>1</v>
      </c>
      <c r="W4">
        <v>0</v>
      </c>
      <c r="X4">
        <v>989171553</v>
      </c>
      <c r="Y4">
        <f t="shared" si="0"/>
        <v>2.5</v>
      </c>
      <c r="AA4">
        <v>0</v>
      </c>
      <c r="AB4">
        <v>0.73</v>
      </c>
      <c r="AC4">
        <v>0</v>
      </c>
      <c r="AD4">
        <v>0</v>
      </c>
      <c r="AE4">
        <v>0</v>
      </c>
      <c r="AF4">
        <v>0.73</v>
      </c>
      <c r="AG4">
        <v>0</v>
      </c>
      <c r="AH4">
        <v>0</v>
      </c>
      <c r="AI4">
        <v>1</v>
      </c>
      <c r="AJ4">
        <v>1</v>
      </c>
      <c r="AK4">
        <v>1</v>
      </c>
      <c r="AL4">
        <v>1</v>
      </c>
      <c r="AM4">
        <v>-2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2.5</v>
      </c>
      <c r="AU4" t="s">
        <v>3</v>
      </c>
      <c r="AV4">
        <v>0</v>
      </c>
      <c r="AW4">
        <v>2</v>
      </c>
      <c r="AX4">
        <v>64250135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V4">
        <v>0</v>
      </c>
      <c r="CW4">
        <f>ROUND(Y4*Source!I24*DO4,9)</f>
        <v>0</v>
      </c>
      <c r="CX4">
        <f>ROUND(Y4*Source!I24,9)</f>
        <v>25.7</v>
      </c>
      <c r="CY4">
        <f>AB4</f>
        <v>0.73</v>
      </c>
      <c r="CZ4">
        <f>AF4</f>
        <v>0.73</v>
      </c>
      <c r="DA4">
        <f>AJ4</f>
        <v>1</v>
      </c>
      <c r="DB4">
        <f t="shared" si="1"/>
        <v>1.83</v>
      </c>
      <c r="DC4">
        <f t="shared" si="2"/>
        <v>0</v>
      </c>
      <c r="DD4" t="s">
        <v>3</v>
      </c>
      <c r="DE4" t="s">
        <v>3</v>
      </c>
      <c r="DF4">
        <f t="shared" si="3"/>
        <v>0</v>
      </c>
      <c r="DG4">
        <f t="shared" si="4"/>
        <v>18.760000000000002</v>
      </c>
      <c r="DH4">
        <f t="shared" si="5"/>
        <v>0</v>
      </c>
      <c r="DI4">
        <f t="shared" si="6"/>
        <v>0</v>
      </c>
      <c r="DJ4">
        <f>DG4</f>
        <v>18.760000000000002</v>
      </c>
      <c r="DK4">
        <v>0</v>
      </c>
      <c r="DL4" t="s">
        <v>3</v>
      </c>
      <c r="DM4">
        <v>0</v>
      </c>
      <c r="DN4" t="s">
        <v>3</v>
      </c>
      <c r="DO4">
        <v>0</v>
      </c>
    </row>
    <row r="5" spans="1:119" x14ac:dyDescent="0.2">
      <c r="A5">
        <f>ROW(Source!A24)</f>
        <v>24</v>
      </c>
      <c r="B5">
        <v>64249956</v>
      </c>
      <c r="C5">
        <v>64250115</v>
      </c>
      <c r="D5">
        <v>62000150</v>
      </c>
      <c r="E5">
        <v>1</v>
      </c>
      <c r="F5">
        <v>1</v>
      </c>
      <c r="G5">
        <v>15514512</v>
      </c>
      <c r="H5">
        <v>3</v>
      </c>
      <c r="I5" t="s">
        <v>206</v>
      </c>
      <c r="J5" t="s">
        <v>207</v>
      </c>
      <c r="K5" t="s">
        <v>208</v>
      </c>
      <c r="L5">
        <v>1348</v>
      </c>
      <c r="N5">
        <v>1009</v>
      </c>
      <c r="O5" t="s">
        <v>209</v>
      </c>
      <c r="P5" t="s">
        <v>209</v>
      </c>
      <c r="Q5">
        <v>1000</v>
      </c>
      <c r="W5">
        <v>0</v>
      </c>
      <c r="X5">
        <v>-620210662</v>
      </c>
      <c r="Y5">
        <f t="shared" si="0"/>
        <v>6.0000000000000002E-5</v>
      </c>
      <c r="AA5">
        <v>11242.42</v>
      </c>
      <c r="AB5">
        <v>0</v>
      </c>
      <c r="AC5">
        <v>0</v>
      </c>
      <c r="AD5">
        <v>0</v>
      </c>
      <c r="AE5">
        <v>11242.42</v>
      </c>
      <c r="AF5">
        <v>0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M5">
        <v>-2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6.0000000000000002E-5</v>
      </c>
      <c r="AU5" t="s">
        <v>3</v>
      </c>
      <c r="AV5">
        <v>0</v>
      </c>
      <c r="AW5">
        <v>2</v>
      </c>
      <c r="AX5">
        <v>64250136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V5">
        <v>0</v>
      </c>
      <c r="CW5">
        <v>0</v>
      </c>
      <c r="CX5">
        <f>ROUND(Y5*Source!I24,9)</f>
        <v>6.1680000000000003E-4</v>
      </c>
      <c r="CY5">
        <f t="shared" ref="CY5:CY16" si="7">AA5</f>
        <v>11242.42</v>
      </c>
      <c r="CZ5">
        <f t="shared" ref="CZ5:CZ16" si="8">AE5</f>
        <v>11242.42</v>
      </c>
      <c r="DA5">
        <f t="shared" ref="DA5:DA16" si="9">AI5</f>
        <v>1</v>
      </c>
      <c r="DB5">
        <f t="shared" si="1"/>
        <v>0.67</v>
      </c>
      <c r="DC5">
        <f t="shared" si="2"/>
        <v>0</v>
      </c>
      <c r="DD5" t="s">
        <v>3</v>
      </c>
      <c r="DE5" t="s">
        <v>3</v>
      </c>
      <c r="DF5">
        <f t="shared" si="3"/>
        <v>6.93</v>
      </c>
      <c r="DG5">
        <f t="shared" si="4"/>
        <v>0</v>
      </c>
      <c r="DH5">
        <f t="shared" si="5"/>
        <v>0</v>
      </c>
      <c r="DI5">
        <f t="shared" si="6"/>
        <v>0</v>
      </c>
      <c r="DJ5">
        <f t="shared" ref="DJ5:DJ16" si="10">DF5</f>
        <v>6.93</v>
      </c>
      <c r="DK5">
        <v>0</v>
      </c>
      <c r="DL5" t="s">
        <v>3</v>
      </c>
      <c r="DM5">
        <v>0</v>
      </c>
      <c r="DN5" t="s">
        <v>3</v>
      </c>
      <c r="DO5">
        <v>0</v>
      </c>
    </row>
    <row r="6" spans="1:119" x14ac:dyDescent="0.2">
      <c r="A6">
        <f>ROW(Source!A24)</f>
        <v>24</v>
      </c>
      <c r="B6">
        <v>64249956</v>
      </c>
      <c r="C6">
        <v>64250115</v>
      </c>
      <c r="D6">
        <v>62006661</v>
      </c>
      <c r="E6">
        <v>1</v>
      </c>
      <c r="F6">
        <v>1</v>
      </c>
      <c r="G6">
        <v>15514512</v>
      </c>
      <c r="H6">
        <v>3</v>
      </c>
      <c r="I6" t="s">
        <v>210</v>
      </c>
      <c r="J6" t="s">
        <v>211</v>
      </c>
      <c r="K6" t="s">
        <v>212</v>
      </c>
      <c r="L6">
        <v>1346</v>
      </c>
      <c r="N6">
        <v>1009</v>
      </c>
      <c r="O6" t="s">
        <v>213</v>
      </c>
      <c r="P6" t="s">
        <v>213</v>
      </c>
      <c r="Q6">
        <v>1</v>
      </c>
      <c r="W6">
        <v>0</v>
      </c>
      <c r="X6">
        <v>-1034207141</v>
      </c>
      <c r="Y6">
        <f t="shared" si="0"/>
        <v>0.8</v>
      </c>
      <c r="AA6">
        <v>25.8</v>
      </c>
      <c r="AB6">
        <v>0</v>
      </c>
      <c r="AC6">
        <v>0</v>
      </c>
      <c r="AD6">
        <v>0</v>
      </c>
      <c r="AE6">
        <v>25.8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M6">
        <v>-2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</v>
      </c>
      <c r="AT6">
        <v>0.8</v>
      </c>
      <c r="AU6" t="s">
        <v>3</v>
      </c>
      <c r="AV6">
        <v>0</v>
      </c>
      <c r="AW6">
        <v>2</v>
      </c>
      <c r="AX6">
        <v>64250137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V6">
        <v>0</v>
      </c>
      <c r="CW6">
        <v>0</v>
      </c>
      <c r="CX6">
        <f>ROUND(Y6*Source!I24,9)</f>
        <v>8.2240000000000002</v>
      </c>
      <c r="CY6">
        <f t="shared" si="7"/>
        <v>25.8</v>
      </c>
      <c r="CZ6">
        <f t="shared" si="8"/>
        <v>25.8</v>
      </c>
      <c r="DA6">
        <f t="shared" si="9"/>
        <v>1</v>
      </c>
      <c r="DB6">
        <f t="shared" si="1"/>
        <v>20.64</v>
      </c>
      <c r="DC6">
        <f t="shared" si="2"/>
        <v>0</v>
      </c>
      <c r="DD6" t="s">
        <v>3</v>
      </c>
      <c r="DE6" t="s">
        <v>3</v>
      </c>
      <c r="DF6">
        <f t="shared" si="3"/>
        <v>212.18</v>
      </c>
      <c r="DG6">
        <f t="shared" si="4"/>
        <v>0</v>
      </c>
      <c r="DH6">
        <f t="shared" si="5"/>
        <v>0</v>
      </c>
      <c r="DI6">
        <f t="shared" si="6"/>
        <v>0</v>
      </c>
      <c r="DJ6">
        <f t="shared" si="10"/>
        <v>212.18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">
      <c r="A7">
        <f>ROW(Source!A24)</f>
        <v>24</v>
      </c>
      <c r="B7">
        <v>64249956</v>
      </c>
      <c r="C7">
        <v>64250115</v>
      </c>
      <c r="D7">
        <v>62000429</v>
      </c>
      <c r="E7">
        <v>1</v>
      </c>
      <c r="F7">
        <v>1</v>
      </c>
      <c r="G7">
        <v>15514512</v>
      </c>
      <c r="H7">
        <v>3</v>
      </c>
      <c r="I7" t="s">
        <v>214</v>
      </c>
      <c r="J7" t="s">
        <v>215</v>
      </c>
      <c r="K7" t="s">
        <v>216</v>
      </c>
      <c r="L7">
        <v>1348</v>
      </c>
      <c r="N7">
        <v>1009</v>
      </c>
      <c r="O7" t="s">
        <v>209</v>
      </c>
      <c r="P7" t="s">
        <v>209</v>
      </c>
      <c r="Q7">
        <v>1000</v>
      </c>
      <c r="W7">
        <v>0</v>
      </c>
      <c r="X7">
        <v>-845755680</v>
      </c>
      <c r="Y7">
        <f t="shared" si="0"/>
        <v>5.0000000000000001E-4</v>
      </c>
      <c r="AA7">
        <v>60966</v>
      </c>
      <c r="AB7">
        <v>0</v>
      </c>
      <c r="AC7">
        <v>0</v>
      </c>
      <c r="AD7">
        <v>0</v>
      </c>
      <c r="AE7">
        <v>60966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M7">
        <v>-2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5.0000000000000001E-4</v>
      </c>
      <c r="AU7" t="s">
        <v>3</v>
      </c>
      <c r="AV7">
        <v>0</v>
      </c>
      <c r="AW7">
        <v>2</v>
      </c>
      <c r="AX7">
        <v>64250138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V7">
        <v>0</v>
      </c>
      <c r="CW7">
        <v>0</v>
      </c>
      <c r="CX7">
        <f>ROUND(Y7*Source!I24,9)</f>
        <v>5.1399999999999996E-3</v>
      </c>
      <c r="CY7">
        <f t="shared" si="7"/>
        <v>60966</v>
      </c>
      <c r="CZ7">
        <f t="shared" si="8"/>
        <v>60966</v>
      </c>
      <c r="DA7">
        <f t="shared" si="9"/>
        <v>1</v>
      </c>
      <c r="DB7">
        <f t="shared" si="1"/>
        <v>30.48</v>
      </c>
      <c r="DC7">
        <f t="shared" si="2"/>
        <v>0</v>
      </c>
      <c r="DD7" t="s">
        <v>3</v>
      </c>
      <c r="DE7" t="s">
        <v>3</v>
      </c>
      <c r="DF7">
        <f t="shared" si="3"/>
        <v>313.37</v>
      </c>
      <c r="DG7">
        <f t="shared" si="4"/>
        <v>0</v>
      </c>
      <c r="DH7">
        <f t="shared" si="5"/>
        <v>0</v>
      </c>
      <c r="DI7">
        <f t="shared" si="6"/>
        <v>0</v>
      </c>
      <c r="DJ7">
        <f t="shared" si="10"/>
        <v>313.37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">
      <c r="A8">
        <f>ROW(Source!A24)</f>
        <v>24</v>
      </c>
      <c r="B8">
        <v>64249956</v>
      </c>
      <c r="C8">
        <v>64250115</v>
      </c>
      <c r="D8">
        <v>62000452</v>
      </c>
      <c r="E8">
        <v>1</v>
      </c>
      <c r="F8">
        <v>1</v>
      </c>
      <c r="G8">
        <v>15514512</v>
      </c>
      <c r="H8">
        <v>3</v>
      </c>
      <c r="I8" t="s">
        <v>217</v>
      </c>
      <c r="J8" t="s">
        <v>218</v>
      </c>
      <c r="K8" t="s">
        <v>219</v>
      </c>
      <c r="L8">
        <v>1348</v>
      </c>
      <c r="N8">
        <v>1009</v>
      </c>
      <c r="O8" t="s">
        <v>209</v>
      </c>
      <c r="P8" t="s">
        <v>209</v>
      </c>
      <c r="Q8">
        <v>1000</v>
      </c>
      <c r="W8">
        <v>0</v>
      </c>
      <c r="X8">
        <v>1328105236</v>
      </c>
      <c r="Y8">
        <f t="shared" si="0"/>
        <v>4.0000000000000003E-5</v>
      </c>
      <c r="AA8">
        <v>7982.5</v>
      </c>
      <c r="AB8">
        <v>0</v>
      </c>
      <c r="AC8">
        <v>0</v>
      </c>
      <c r="AD8">
        <v>0</v>
      </c>
      <c r="AE8">
        <v>7982.5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M8">
        <v>-2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3</v>
      </c>
      <c r="AT8">
        <v>4.0000000000000003E-5</v>
      </c>
      <c r="AU8" t="s">
        <v>3</v>
      </c>
      <c r="AV8">
        <v>0</v>
      </c>
      <c r="AW8">
        <v>2</v>
      </c>
      <c r="AX8">
        <v>64250139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V8">
        <v>0</v>
      </c>
      <c r="CW8">
        <v>0</v>
      </c>
      <c r="CX8">
        <f>ROUND(Y8*Source!I24,9)</f>
        <v>4.1120000000000002E-4</v>
      </c>
      <c r="CY8">
        <f t="shared" si="7"/>
        <v>7982.5</v>
      </c>
      <c r="CZ8">
        <f t="shared" si="8"/>
        <v>7982.5</v>
      </c>
      <c r="DA8">
        <f t="shared" si="9"/>
        <v>1</v>
      </c>
      <c r="DB8">
        <f t="shared" si="1"/>
        <v>0.32</v>
      </c>
      <c r="DC8">
        <f t="shared" si="2"/>
        <v>0</v>
      </c>
      <c r="DD8" t="s">
        <v>3</v>
      </c>
      <c r="DE8" t="s">
        <v>3</v>
      </c>
      <c r="DF8">
        <f t="shared" si="3"/>
        <v>3.28</v>
      </c>
      <c r="DG8">
        <f t="shared" si="4"/>
        <v>0</v>
      </c>
      <c r="DH8">
        <f t="shared" si="5"/>
        <v>0</v>
      </c>
      <c r="DI8">
        <f t="shared" si="6"/>
        <v>0</v>
      </c>
      <c r="DJ8">
        <f t="shared" si="10"/>
        <v>3.28</v>
      </c>
      <c r="DK8">
        <v>0</v>
      </c>
      <c r="DL8" t="s">
        <v>3</v>
      </c>
      <c r="DM8">
        <v>0</v>
      </c>
      <c r="DN8" t="s">
        <v>3</v>
      </c>
      <c r="DO8">
        <v>0</v>
      </c>
    </row>
    <row r="9" spans="1:119" x14ac:dyDescent="0.2">
      <c r="A9">
        <f>ROW(Source!A24)</f>
        <v>24</v>
      </c>
      <c r="B9">
        <v>64249956</v>
      </c>
      <c r="C9">
        <v>64250115</v>
      </c>
      <c r="D9">
        <v>62023158</v>
      </c>
      <c r="E9">
        <v>1</v>
      </c>
      <c r="F9">
        <v>1</v>
      </c>
      <c r="G9">
        <v>15514512</v>
      </c>
      <c r="H9">
        <v>3</v>
      </c>
      <c r="I9" t="s">
        <v>220</v>
      </c>
      <c r="J9" t="s">
        <v>221</v>
      </c>
      <c r="K9" t="s">
        <v>222</v>
      </c>
      <c r="L9">
        <v>1356</v>
      </c>
      <c r="N9">
        <v>1010</v>
      </c>
      <c r="O9" t="s">
        <v>223</v>
      </c>
      <c r="P9" t="s">
        <v>223</v>
      </c>
      <c r="Q9">
        <v>1000</v>
      </c>
      <c r="W9">
        <v>0</v>
      </c>
      <c r="X9">
        <v>1338818842</v>
      </c>
      <c r="Y9">
        <f t="shared" si="0"/>
        <v>4.0999999999999999E-4</v>
      </c>
      <c r="AA9">
        <v>226.68</v>
      </c>
      <c r="AB9">
        <v>0</v>
      </c>
      <c r="AC9">
        <v>0</v>
      </c>
      <c r="AD9">
        <v>0</v>
      </c>
      <c r="AE9">
        <v>226.68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M9">
        <v>-2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3</v>
      </c>
      <c r="AT9">
        <v>4.0999999999999999E-4</v>
      </c>
      <c r="AU9" t="s">
        <v>3</v>
      </c>
      <c r="AV9">
        <v>0</v>
      </c>
      <c r="AW9">
        <v>2</v>
      </c>
      <c r="AX9">
        <v>64250140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V9">
        <v>0</v>
      </c>
      <c r="CW9">
        <v>0</v>
      </c>
      <c r="CX9">
        <f>ROUND(Y9*Source!I24,9)</f>
        <v>4.2148000000000003E-3</v>
      </c>
      <c r="CY9">
        <f t="shared" si="7"/>
        <v>226.68</v>
      </c>
      <c r="CZ9">
        <f t="shared" si="8"/>
        <v>226.68</v>
      </c>
      <c r="DA9">
        <f t="shared" si="9"/>
        <v>1</v>
      </c>
      <c r="DB9">
        <f t="shared" si="1"/>
        <v>0.09</v>
      </c>
      <c r="DC9">
        <f t="shared" si="2"/>
        <v>0</v>
      </c>
      <c r="DD9" t="s">
        <v>3</v>
      </c>
      <c r="DE9" t="s">
        <v>3</v>
      </c>
      <c r="DF9">
        <f t="shared" si="3"/>
        <v>0.96</v>
      </c>
      <c r="DG9">
        <f t="shared" si="4"/>
        <v>0</v>
      </c>
      <c r="DH9">
        <f t="shared" si="5"/>
        <v>0</v>
      </c>
      <c r="DI9">
        <f t="shared" si="6"/>
        <v>0</v>
      </c>
      <c r="DJ9">
        <f t="shared" si="10"/>
        <v>0.96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">
      <c r="A10">
        <f>ROW(Source!A24)</f>
        <v>24</v>
      </c>
      <c r="B10">
        <v>64249956</v>
      </c>
      <c r="C10">
        <v>64250115</v>
      </c>
      <c r="D10">
        <v>62022819</v>
      </c>
      <c r="E10">
        <v>1</v>
      </c>
      <c r="F10">
        <v>1</v>
      </c>
      <c r="G10">
        <v>15514512</v>
      </c>
      <c r="H10">
        <v>3</v>
      </c>
      <c r="I10" t="s">
        <v>224</v>
      </c>
      <c r="J10" t="s">
        <v>225</v>
      </c>
      <c r="K10" t="s">
        <v>226</v>
      </c>
      <c r="L10">
        <v>1301</v>
      </c>
      <c r="N10">
        <v>1003</v>
      </c>
      <c r="O10" t="s">
        <v>18</v>
      </c>
      <c r="P10" t="s">
        <v>18</v>
      </c>
      <c r="Q10">
        <v>1</v>
      </c>
      <c r="W10">
        <v>0</v>
      </c>
      <c r="X10">
        <v>1282830461</v>
      </c>
      <c r="Y10">
        <f t="shared" si="0"/>
        <v>0.96</v>
      </c>
      <c r="AA10">
        <v>0.7</v>
      </c>
      <c r="AB10">
        <v>0</v>
      </c>
      <c r="AC10">
        <v>0</v>
      </c>
      <c r="AD10">
        <v>0</v>
      </c>
      <c r="AE10">
        <v>0.7</v>
      </c>
      <c r="AF10">
        <v>0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M10">
        <v>-2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3</v>
      </c>
      <c r="AT10">
        <v>0.96</v>
      </c>
      <c r="AU10" t="s">
        <v>3</v>
      </c>
      <c r="AV10">
        <v>0</v>
      </c>
      <c r="AW10">
        <v>2</v>
      </c>
      <c r="AX10">
        <v>64250141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V10">
        <v>0</v>
      </c>
      <c r="CW10">
        <v>0</v>
      </c>
      <c r="CX10">
        <f>ROUND(Y10*Source!I24,9)</f>
        <v>9.8688000000000002</v>
      </c>
      <c r="CY10">
        <f t="shared" si="7"/>
        <v>0.7</v>
      </c>
      <c r="CZ10">
        <f t="shared" si="8"/>
        <v>0.7</v>
      </c>
      <c r="DA10">
        <f t="shared" si="9"/>
        <v>1</v>
      </c>
      <c r="DB10">
        <f t="shared" si="1"/>
        <v>0.67</v>
      </c>
      <c r="DC10">
        <f t="shared" si="2"/>
        <v>0</v>
      </c>
      <c r="DD10" t="s">
        <v>3</v>
      </c>
      <c r="DE10" t="s">
        <v>3</v>
      </c>
      <c r="DF10">
        <f t="shared" si="3"/>
        <v>6.91</v>
      </c>
      <c r="DG10">
        <f t="shared" si="4"/>
        <v>0</v>
      </c>
      <c r="DH10">
        <f t="shared" si="5"/>
        <v>0</v>
      </c>
      <c r="DI10">
        <f t="shared" si="6"/>
        <v>0</v>
      </c>
      <c r="DJ10">
        <f t="shared" si="10"/>
        <v>6.91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">
      <c r="A11">
        <f>ROW(Source!A24)</f>
        <v>24</v>
      </c>
      <c r="B11">
        <v>64249956</v>
      </c>
      <c r="C11">
        <v>64250115</v>
      </c>
      <c r="D11">
        <v>62022821</v>
      </c>
      <c r="E11">
        <v>1</v>
      </c>
      <c r="F11">
        <v>1</v>
      </c>
      <c r="G11">
        <v>15514512</v>
      </c>
      <c r="H11">
        <v>3</v>
      </c>
      <c r="I11" t="s">
        <v>227</v>
      </c>
      <c r="J11" t="s">
        <v>228</v>
      </c>
      <c r="K11" t="s">
        <v>229</v>
      </c>
      <c r="L11">
        <v>1356</v>
      </c>
      <c r="N11">
        <v>1010</v>
      </c>
      <c r="O11" t="s">
        <v>223</v>
      </c>
      <c r="P11" t="s">
        <v>223</v>
      </c>
      <c r="Q11">
        <v>1000</v>
      </c>
      <c r="W11">
        <v>0</v>
      </c>
      <c r="X11">
        <v>1787122857</v>
      </c>
      <c r="Y11">
        <f t="shared" si="0"/>
        <v>8.3199999999999993E-3</v>
      </c>
      <c r="AA11">
        <v>6.44</v>
      </c>
      <c r="AB11">
        <v>0</v>
      </c>
      <c r="AC11">
        <v>0</v>
      </c>
      <c r="AD11">
        <v>0</v>
      </c>
      <c r="AE11">
        <v>6.44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3</v>
      </c>
      <c r="AT11">
        <v>8.3199999999999993E-3</v>
      </c>
      <c r="AU11" t="s">
        <v>3</v>
      </c>
      <c r="AV11">
        <v>0</v>
      </c>
      <c r="AW11">
        <v>2</v>
      </c>
      <c r="AX11">
        <v>64250142</v>
      </c>
      <c r="AY11">
        <v>1</v>
      </c>
      <c r="AZ11">
        <v>0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V11">
        <v>0</v>
      </c>
      <c r="CW11">
        <v>0</v>
      </c>
      <c r="CX11">
        <f>ROUND(Y11*Source!I24,9)</f>
        <v>8.5529599999999997E-2</v>
      </c>
      <c r="CY11">
        <f t="shared" si="7"/>
        <v>6.44</v>
      </c>
      <c r="CZ11">
        <f t="shared" si="8"/>
        <v>6.44</v>
      </c>
      <c r="DA11">
        <f t="shared" si="9"/>
        <v>1</v>
      </c>
      <c r="DB11">
        <f t="shared" si="1"/>
        <v>0.05</v>
      </c>
      <c r="DC11">
        <f t="shared" si="2"/>
        <v>0</v>
      </c>
      <c r="DD11" t="s">
        <v>3</v>
      </c>
      <c r="DE11" t="s">
        <v>3</v>
      </c>
      <c r="DF11">
        <f t="shared" si="3"/>
        <v>0.55000000000000004</v>
      </c>
      <c r="DG11">
        <f t="shared" si="4"/>
        <v>0</v>
      </c>
      <c r="DH11">
        <f t="shared" si="5"/>
        <v>0</v>
      </c>
      <c r="DI11">
        <f t="shared" si="6"/>
        <v>0</v>
      </c>
      <c r="DJ11">
        <f t="shared" si="10"/>
        <v>0.55000000000000004</v>
      </c>
      <c r="DK11">
        <v>0</v>
      </c>
      <c r="DL11" t="s">
        <v>3</v>
      </c>
      <c r="DM11">
        <v>0</v>
      </c>
      <c r="DN11" t="s">
        <v>3</v>
      </c>
      <c r="DO11">
        <v>0</v>
      </c>
    </row>
    <row r="12" spans="1:119" x14ac:dyDescent="0.2">
      <c r="A12">
        <f>ROW(Source!A24)</f>
        <v>24</v>
      </c>
      <c r="B12">
        <v>64249956</v>
      </c>
      <c r="C12">
        <v>64250115</v>
      </c>
      <c r="D12">
        <v>0</v>
      </c>
      <c r="E12">
        <v>15514512</v>
      </c>
      <c r="F12">
        <v>1</v>
      </c>
      <c r="G12">
        <v>15514512</v>
      </c>
      <c r="H12">
        <v>3</v>
      </c>
      <c r="I12" t="s">
        <v>16</v>
      </c>
      <c r="J12" t="s">
        <v>3</v>
      </c>
      <c r="K12" t="s">
        <v>17</v>
      </c>
      <c r="L12">
        <v>1301</v>
      </c>
      <c r="N12">
        <v>1003</v>
      </c>
      <c r="O12" t="s">
        <v>18</v>
      </c>
      <c r="P12" t="s">
        <v>18</v>
      </c>
      <c r="Q12">
        <v>1</v>
      </c>
      <c r="W12">
        <v>0</v>
      </c>
      <c r="X12">
        <v>-1725206846</v>
      </c>
      <c r="Y12">
        <f t="shared" si="0"/>
        <v>12.840466899999999</v>
      </c>
      <c r="AA12">
        <v>736.65</v>
      </c>
      <c r="AB12">
        <v>0</v>
      </c>
      <c r="AC12">
        <v>0</v>
      </c>
      <c r="AD12">
        <v>0</v>
      </c>
      <c r="AE12">
        <v>74.559999999999988</v>
      </c>
      <c r="AF12">
        <v>0</v>
      </c>
      <c r="AG12">
        <v>0</v>
      </c>
      <c r="AH12">
        <v>0</v>
      </c>
      <c r="AI12">
        <v>9.8800000000000008</v>
      </c>
      <c r="AJ12">
        <v>1</v>
      </c>
      <c r="AK12">
        <v>1</v>
      </c>
      <c r="AL12">
        <v>1</v>
      </c>
      <c r="AM12">
        <v>-2</v>
      </c>
      <c r="AN12">
        <v>0</v>
      </c>
      <c r="AO12">
        <v>0</v>
      </c>
      <c r="AP12">
        <v>1</v>
      </c>
      <c r="AQ12">
        <v>0</v>
      </c>
      <c r="AR12">
        <v>0</v>
      </c>
      <c r="AS12" t="s">
        <v>3</v>
      </c>
      <c r="AT12">
        <v>12.840466899999999</v>
      </c>
      <c r="AU12" t="s">
        <v>3</v>
      </c>
      <c r="AV12">
        <v>0</v>
      </c>
      <c r="AW12">
        <v>1</v>
      </c>
      <c r="AX12">
        <v>-1</v>
      </c>
      <c r="AY12">
        <v>0</v>
      </c>
      <c r="AZ12">
        <v>0</v>
      </c>
      <c r="BA12" t="s">
        <v>3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V12">
        <v>0</v>
      </c>
      <c r="CW12">
        <v>0</v>
      </c>
      <c r="CX12">
        <f>ROUND(Y12*Source!I24,9)</f>
        <v>131.99999973199999</v>
      </c>
      <c r="CY12">
        <f t="shared" si="7"/>
        <v>736.65</v>
      </c>
      <c r="CZ12">
        <f t="shared" si="8"/>
        <v>74.559999999999988</v>
      </c>
      <c r="DA12">
        <f t="shared" si="9"/>
        <v>9.8800000000000008</v>
      </c>
      <c r="DB12">
        <f t="shared" si="1"/>
        <v>957.39</v>
      </c>
      <c r="DC12">
        <f t="shared" si="2"/>
        <v>0</v>
      </c>
      <c r="DD12" t="s">
        <v>3</v>
      </c>
      <c r="DE12" t="s">
        <v>3</v>
      </c>
      <c r="DF12">
        <f>ROUND(ROUND(AE12*AI12,2)*CX12,2)</f>
        <v>97237.8</v>
      </c>
      <c r="DG12">
        <f t="shared" si="4"/>
        <v>0</v>
      </c>
      <c r="DH12">
        <f t="shared" si="5"/>
        <v>0</v>
      </c>
      <c r="DI12">
        <f t="shared" si="6"/>
        <v>0</v>
      </c>
      <c r="DJ12">
        <f t="shared" si="10"/>
        <v>97237.8</v>
      </c>
      <c r="DK12">
        <v>0</v>
      </c>
      <c r="DL12" t="s">
        <v>3</v>
      </c>
      <c r="DM12">
        <v>0</v>
      </c>
      <c r="DN12" t="s">
        <v>3</v>
      </c>
      <c r="DO12">
        <v>0</v>
      </c>
    </row>
    <row r="13" spans="1:119" x14ac:dyDescent="0.2">
      <c r="A13">
        <f>ROW(Source!A24)</f>
        <v>24</v>
      </c>
      <c r="B13">
        <v>64249956</v>
      </c>
      <c r="C13">
        <v>64250115</v>
      </c>
      <c r="D13">
        <v>0</v>
      </c>
      <c r="E13">
        <v>15514512</v>
      </c>
      <c r="F13">
        <v>1</v>
      </c>
      <c r="G13">
        <v>15514512</v>
      </c>
      <c r="H13">
        <v>3</v>
      </c>
      <c r="I13" t="s">
        <v>16</v>
      </c>
      <c r="J13" t="s">
        <v>3</v>
      </c>
      <c r="K13" t="s">
        <v>22</v>
      </c>
      <c r="L13">
        <v>1301</v>
      </c>
      <c r="N13">
        <v>1003</v>
      </c>
      <c r="O13" t="s">
        <v>18</v>
      </c>
      <c r="P13" t="s">
        <v>18</v>
      </c>
      <c r="Q13">
        <v>1</v>
      </c>
      <c r="W13">
        <v>0</v>
      </c>
      <c r="X13">
        <v>-1697174497</v>
      </c>
      <c r="Y13">
        <f t="shared" si="0"/>
        <v>12.840466899999999</v>
      </c>
      <c r="AA13">
        <v>424.15</v>
      </c>
      <c r="AB13">
        <v>0</v>
      </c>
      <c r="AC13">
        <v>0</v>
      </c>
      <c r="AD13">
        <v>0</v>
      </c>
      <c r="AE13">
        <v>42.930000000000007</v>
      </c>
      <c r="AF13">
        <v>0</v>
      </c>
      <c r="AG13">
        <v>0</v>
      </c>
      <c r="AH13">
        <v>0</v>
      </c>
      <c r="AI13">
        <v>9.8800000000000008</v>
      </c>
      <c r="AJ13">
        <v>1</v>
      </c>
      <c r="AK13">
        <v>1</v>
      </c>
      <c r="AL13">
        <v>1</v>
      </c>
      <c r="AM13">
        <v>-2</v>
      </c>
      <c r="AN13">
        <v>0</v>
      </c>
      <c r="AO13">
        <v>0</v>
      </c>
      <c r="AP13">
        <v>1</v>
      </c>
      <c r="AQ13">
        <v>0</v>
      </c>
      <c r="AR13">
        <v>0</v>
      </c>
      <c r="AS13" t="s">
        <v>3</v>
      </c>
      <c r="AT13">
        <v>12.840466899999999</v>
      </c>
      <c r="AU13" t="s">
        <v>3</v>
      </c>
      <c r="AV13">
        <v>0</v>
      </c>
      <c r="AW13">
        <v>1</v>
      </c>
      <c r="AX13">
        <v>-1</v>
      </c>
      <c r="AY13">
        <v>0</v>
      </c>
      <c r="AZ13">
        <v>0</v>
      </c>
      <c r="BA13" t="s">
        <v>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V13">
        <v>0</v>
      </c>
      <c r="CW13">
        <v>0</v>
      </c>
      <c r="CX13">
        <f>ROUND(Y13*Source!I24,9)</f>
        <v>131.99999973199999</v>
      </c>
      <c r="CY13">
        <f t="shared" si="7"/>
        <v>424.15</v>
      </c>
      <c r="CZ13">
        <f t="shared" si="8"/>
        <v>42.930000000000007</v>
      </c>
      <c r="DA13">
        <f t="shared" si="9"/>
        <v>9.8800000000000008</v>
      </c>
      <c r="DB13">
        <f t="shared" si="1"/>
        <v>551.24</v>
      </c>
      <c r="DC13">
        <f t="shared" si="2"/>
        <v>0</v>
      </c>
      <c r="DD13" t="s">
        <v>3</v>
      </c>
      <c r="DE13" t="s">
        <v>3</v>
      </c>
      <c r="DF13">
        <f>ROUND(ROUND(AE13*AI13,2)*CX13,2)</f>
        <v>55987.8</v>
      </c>
      <c r="DG13">
        <f t="shared" si="4"/>
        <v>0</v>
      </c>
      <c r="DH13">
        <f t="shared" si="5"/>
        <v>0</v>
      </c>
      <c r="DI13">
        <f t="shared" si="6"/>
        <v>0</v>
      </c>
      <c r="DJ13">
        <f t="shared" si="10"/>
        <v>55987.8</v>
      </c>
      <c r="DK13">
        <v>0</v>
      </c>
      <c r="DL13" t="s">
        <v>3</v>
      </c>
      <c r="DM13">
        <v>0</v>
      </c>
      <c r="DN13" t="s">
        <v>3</v>
      </c>
      <c r="DO13">
        <v>0</v>
      </c>
    </row>
    <row r="14" spans="1:119" x14ac:dyDescent="0.2">
      <c r="A14">
        <f>ROW(Source!A24)</f>
        <v>24</v>
      </c>
      <c r="B14">
        <v>64249956</v>
      </c>
      <c r="C14">
        <v>64250115</v>
      </c>
      <c r="D14">
        <v>0</v>
      </c>
      <c r="E14">
        <v>15514512</v>
      </c>
      <c r="F14">
        <v>1</v>
      </c>
      <c r="G14">
        <v>15514512</v>
      </c>
      <c r="H14">
        <v>3</v>
      </c>
      <c r="I14" t="s">
        <v>16</v>
      </c>
      <c r="J14" t="s">
        <v>3</v>
      </c>
      <c r="K14" t="s">
        <v>24</v>
      </c>
      <c r="L14">
        <v>1301</v>
      </c>
      <c r="N14">
        <v>1003</v>
      </c>
      <c r="O14" t="s">
        <v>18</v>
      </c>
      <c r="P14" t="s">
        <v>18</v>
      </c>
      <c r="Q14">
        <v>1</v>
      </c>
      <c r="W14">
        <v>0</v>
      </c>
      <c r="X14">
        <v>-2025413054</v>
      </c>
      <c r="Y14">
        <f t="shared" si="0"/>
        <v>29.182879400000001</v>
      </c>
      <c r="AA14">
        <v>289.77999999999997</v>
      </c>
      <c r="AB14">
        <v>0</v>
      </c>
      <c r="AC14">
        <v>0</v>
      </c>
      <c r="AD14">
        <v>0</v>
      </c>
      <c r="AE14">
        <v>29.33</v>
      </c>
      <c r="AF14">
        <v>0</v>
      </c>
      <c r="AG14">
        <v>0</v>
      </c>
      <c r="AH14">
        <v>0</v>
      </c>
      <c r="AI14">
        <v>9.8800000000000008</v>
      </c>
      <c r="AJ14">
        <v>1</v>
      </c>
      <c r="AK14">
        <v>1</v>
      </c>
      <c r="AL14">
        <v>1</v>
      </c>
      <c r="AM14">
        <v>-2</v>
      </c>
      <c r="AN14">
        <v>0</v>
      </c>
      <c r="AO14">
        <v>0</v>
      </c>
      <c r="AP14">
        <v>1</v>
      </c>
      <c r="AQ14">
        <v>0</v>
      </c>
      <c r="AR14">
        <v>0</v>
      </c>
      <c r="AS14" t="s">
        <v>3</v>
      </c>
      <c r="AT14">
        <v>29.182879400000001</v>
      </c>
      <c r="AU14" t="s">
        <v>3</v>
      </c>
      <c r="AV14">
        <v>0</v>
      </c>
      <c r="AW14">
        <v>1</v>
      </c>
      <c r="AX14">
        <v>-1</v>
      </c>
      <c r="AY14">
        <v>0</v>
      </c>
      <c r="AZ14">
        <v>0</v>
      </c>
      <c r="BA14" t="s">
        <v>3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V14">
        <v>0</v>
      </c>
      <c r="CW14">
        <v>0</v>
      </c>
      <c r="CX14">
        <f>ROUND(Y14*Source!I24,9)</f>
        <v>300.00000023199999</v>
      </c>
      <c r="CY14">
        <f t="shared" si="7"/>
        <v>289.77999999999997</v>
      </c>
      <c r="CZ14">
        <f t="shared" si="8"/>
        <v>29.33</v>
      </c>
      <c r="DA14">
        <f t="shared" si="9"/>
        <v>9.8800000000000008</v>
      </c>
      <c r="DB14">
        <f t="shared" si="1"/>
        <v>855.93</v>
      </c>
      <c r="DC14">
        <f t="shared" si="2"/>
        <v>0</v>
      </c>
      <c r="DD14" t="s">
        <v>3</v>
      </c>
      <c r="DE14" t="s">
        <v>3</v>
      </c>
      <c r="DF14">
        <f>ROUND(ROUND(AE14*AI14,2)*CX14,2)</f>
        <v>86934</v>
      </c>
      <c r="DG14">
        <f t="shared" si="4"/>
        <v>0</v>
      </c>
      <c r="DH14">
        <f t="shared" si="5"/>
        <v>0</v>
      </c>
      <c r="DI14">
        <f t="shared" si="6"/>
        <v>0</v>
      </c>
      <c r="DJ14">
        <f t="shared" si="10"/>
        <v>86934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">
      <c r="A15">
        <f>ROW(Source!A24)</f>
        <v>24</v>
      </c>
      <c r="B15">
        <v>64249956</v>
      </c>
      <c r="C15">
        <v>64250115</v>
      </c>
      <c r="D15">
        <v>0</v>
      </c>
      <c r="E15">
        <v>15514512</v>
      </c>
      <c r="F15">
        <v>1</v>
      </c>
      <c r="G15">
        <v>15514512</v>
      </c>
      <c r="H15">
        <v>3</v>
      </c>
      <c r="I15" t="s">
        <v>16</v>
      </c>
      <c r="J15" t="s">
        <v>3</v>
      </c>
      <c r="K15" t="s">
        <v>26</v>
      </c>
      <c r="L15">
        <v>1301</v>
      </c>
      <c r="N15">
        <v>1003</v>
      </c>
      <c r="O15" t="s">
        <v>18</v>
      </c>
      <c r="P15" t="s">
        <v>18</v>
      </c>
      <c r="Q15">
        <v>1</v>
      </c>
      <c r="W15">
        <v>0</v>
      </c>
      <c r="X15">
        <v>-2094222806</v>
      </c>
      <c r="Y15">
        <f t="shared" si="0"/>
        <v>15.9533074</v>
      </c>
      <c r="AA15">
        <v>178.04</v>
      </c>
      <c r="AB15">
        <v>0</v>
      </c>
      <c r="AC15">
        <v>0</v>
      </c>
      <c r="AD15">
        <v>0</v>
      </c>
      <c r="AE15">
        <v>18.020000000000003</v>
      </c>
      <c r="AF15">
        <v>0</v>
      </c>
      <c r="AG15">
        <v>0</v>
      </c>
      <c r="AH15">
        <v>0</v>
      </c>
      <c r="AI15">
        <v>9.8800000000000008</v>
      </c>
      <c r="AJ15">
        <v>1</v>
      </c>
      <c r="AK15">
        <v>1</v>
      </c>
      <c r="AL15">
        <v>1</v>
      </c>
      <c r="AM15">
        <v>-2</v>
      </c>
      <c r="AN15">
        <v>0</v>
      </c>
      <c r="AO15">
        <v>0</v>
      </c>
      <c r="AP15">
        <v>1</v>
      </c>
      <c r="AQ15">
        <v>0</v>
      </c>
      <c r="AR15">
        <v>0</v>
      </c>
      <c r="AS15" t="s">
        <v>3</v>
      </c>
      <c r="AT15">
        <v>15.9533074</v>
      </c>
      <c r="AU15" t="s">
        <v>3</v>
      </c>
      <c r="AV15">
        <v>0</v>
      </c>
      <c r="AW15">
        <v>1</v>
      </c>
      <c r="AX15">
        <v>-1</v>
      </c>
      <c r="AY15">
        <v>0</v>
      </c>
      <c r="AZ15">
        <v>0</v>
      </c>
      <c r="BA15" t="s">
        <v>3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V15">
        <v>0</v>
      </c>
      <c r="CW15">
        <v>0</v>
      </c>
      <c r="CX15">
        <f>ROUND(Y15*Source!I24,9)</f>
        <v>164.00000007200001</v>
      </c>
      <c r="CY15">
        <f t="shared" si="7"/>
        <v>178.04</v>
      </c>
      <c r="CZ15">
        <f t="shared" si="8"/>
        <v>18.020000000000003</v>
      </c>
      <c r="DA15">
        <f t="shared" si="9"/>
        <v>9.8800000000000008</v>
      </c>
      <c r="DB15">
        <f t="shared" si="1"/>
        <v>287.48</v>
      </c>
      <c r="DC15">
        <f t="shared" si="2"/>
        <v>0</v>
      </c>
      <c r="DD15" t="s">
        <v>3</v>
      </c>
      <c r="DE15" t="s">
        <v>3</v>
      </c>
      <c r="DF15">
        <f>ROUND(ROUND(AE15*AI15,2)*CX15,2)</f>
        <v>29198.560000000001</v>
      </c>
      <c r="DG15">
        <f t="shared" si="4"/>
        <v>0</v>
      </c>
      <c r="DH15">
        <f t="shared" si="5"/>
        <v>0</v>
      </c>
      <c r="DI15">
        <f t="shared" si="6"/>
        <v>0</v>
      </c>
      <c r="DJ15">
        <f t="shared" si="10"/>
        <v>29198.560000000001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">
      <c r="A16">
        <f>ROW(Source!A24)</f>
        <v>24</v>
      </c>
      <c r="B16">
        <v>64249956</v>
      </c>
      <c r="C16">
        <v>64250115</v>
      </c>
      <c r="D16">
        <v>0</v>
      </c>
      <c r="E16">
        <v>15514512</v>
      </c>
      <c r="F16">
        <v>1</v>
      </c>
      <c r="G16">
        <v>15514512</v>
      </c>
      <c r="H16">
        <v>3</v>
      </c>
      <c r="I16" t="s">
        <v>16</v>
      </c>
      <c r="J16" t="s">
        <v>3</v>
      </c>
      <c r="K16" t="s">
        <v>28</v>
      </c>
      <c r="L16">
        <v>1301</v>
      </c>
      <c r="N16">
        <v>1003</v>
      </c>
      <c r="O16" t="s">
        <v>18</v>
      </c>
      <c r="P16" t="s">
        <v>18</v>
      </c>
      <c r="Q16">
        <v>1</v>
      </c>
      <c r="W16">
        <v>0</v>
      </c>
      <c r="X16">
        <v>-143807124</v>
      </c>
      <c r="Y16">
        <f t="shared" si="0"/>
        <v>29.182879400000001</v>
      </c>
      <c r="AA16">
        <v>149.68</v>
      </c>
      <c r="AB16">
        <v>0</v>
      </c>
      <c r="AC16">
        <v>0</v>
      </c>
      <c r="AD16">
        <v>0</v>
      </c>
      <c r="AE16">
        <v>15.15</v>
      </c>
      <c r="AF16">
        <v>0</v>
      </c>
      <c r="AG16">
        <v>0</v>
      </c>
      <c r="AH16">
        <v>0</v>
      </c>
      <c r="AI16">
        <v>9.8800000000000008</v>
      </c>
      <c r="AJ16">
        <v>1</v>
      </c>
      <c r="AK16">
        <v>1</v>
      </c>
      <c r="AL16">
        <v>1</v>
      </c>
      <c r="AM16">
        <v>-2</v>
      </c>
      <c r="AN16">
        <v>0</v>
      </c>
      <c r="AO16">
        <v>0</v>
      </c>
      <c r="AP16">
        <v>1</v>
      </c>
      <c r="AQ16">
        <v>0</v>
      </c>
      <c r="AR16">
        <v>0</v>
      </c>
      <c r="AS16" t="s">
        <v>3</v>
      </c>
      <c r="AT16">
        <v>29.182879400000001</v>
      </c>
      <c r="AU16" t="s">
        <v>3</v>
      </c>
      <c r="AV16">
        <v>0</v>
      </c>
      <c r="AW16">
        <v>1</v>
      </c>
      <c r="AX16">
        <v>-1</v>
      </c>
      <c r="AY16">
        <v>0</v>
      </c>
      <c r="AZ16">
        <v>0</v>
      </c>
      <c r="BA16" t="s">
        <v>3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V16">
        <v>0</v>
      </c>
      <c r="CW16">
        <v>0</v>
      </c>
      <c r="CX16">
        <f>ROUND(Y16*Source!I24,9)</f>
        <v>300.00000023199999</v>
      </c>
      <c r="CY16">
        <f t="shared" si="7"/>
        <v>149.68</v>
      </c>
      <c r="CZ16">
        <f t="shared" si="8"/>
        <v>15.15</v>
      </c>
      <c r="DA16">
        <f t="shared" si="9"/>
        <v>9.8800000000000008</v>
      </c>
      <c r="DB16">
        <f t="shared" si="1"/>
        <v>442.12</v>
      </c>
      <c r="DC16">
        <f t="shared" si="2"/>
        <v>0</v>
      </c>
      <c r="DD16" t="s">
        <v>3</v>
      </c>
      <c r="DE16" t="s">
        <v>3</v>
      </c>
      <c r="DF16">
        <f>ROUND(ROUND(AE16*AI16,2)*CX16,2)</f>
        <v>44904</v>
      </c>
      <c r="DG16">
        <f t="shared" si="4"/>
        <v>0</v>
      </c>
      <c r="DH16">
        <f t="shared" si="5"/>
        <v>0</v>
      </c>
      <c r="DI16">
        <f t="shared" si="6"/>
        <v>0</v>
      </c>
      <c r="DJ16">
        <f t="shared" si="10"/>
        <v>44904</v>
      </c>
      <c r="DK16">
        <v>0</v>
      </c>
      <c r="DL16" t="s">
        <v>3</v>
      </c>
      <c r="DM16">
        <v>0</v>
      </c>
      <c r="DN16" t="s">
        <v>3</v>
      </c>
      <c r="DO16">
        <v>0</v>
      </c>
    </row>
    <row r="17" spans="1:119" x14ac:dyDescent="0.2">
      <c r="A17">
        <f>ROW(Source!A30)</f>
        <v>30</v>
      </c>
      <c r="B17">
        <v>64249956</v>
      </c>
      <c r="C17">
        <v>64250437</v>
      </c>
      <c r="D17">
        <v>62945603</v>
      </c>
      <c r="E17">
        <v>15514512</v>
      </c>
      <c r="F17">
        <v>1</v>
      </c>
      <c r="G17">
        <v>15514512</v>
      </c>
      <c r="H17">
        <v>1</v>
      </c>
      <c r="I17" t="s">
        <v>192</v>
      </c>
      <c r="J17" t="s">
        <v>3</v>
      </c>
      <c r="K17" t="s">
        <v>193</v>
      </c>
      <c r="L17">
        <v>1191</v>
      </c>
      <c r="N17">
        <v>1013</v>
      </c>
      <c r="O17" t="s">
        <v>194</v>
      </c>
      <c r="P17" t="s">
        <v>194</v>
      </c>
      <c r="Q17">
        <v>1</v>
      </c>
      <c r="W17">
        <v>0</v>
      </c>
      <c r="X17">
        <v>476480486</v>
      </c>
      <c r="Y17">
        <f t="shared" si="0"/>
        <v>12.3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M17">
        <v>-2</v>
      </c>
      <c r="AN17">
        <v>0</v>
      </c>
      <c r="AO17">
        <v>1</v>
      </c>
      <c r="AP17">
        <v>0</v>
      </c>
      <c r="AQ17">
        <v>0</v>
      </c>
      <c r="AR17">
        <v>0</v>
      </c>
      <c r="AS17" t="s">
        <v>3</v>
      </c>
      <c r="AT17">
        <v>12.3</v>
      </c>
      <c r="AU17" t="s">
        <v>3</v>
      </c>
      <c r="AV17">
        <v>1</v>
      </c>
      <c r="AW17">
        <v>2</v>
      </c>
      <c r="AX17">
        <v>64250445</v>
      </c>
      <c r="AY17">
        <v>1</v>
      </c>
      <c r="AZ17">
        <v>0</v>
      </c>
      <c r="BA17">
        <v>14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U17">
        <f>ROUND(AT17*Source!I30*AH17*AL17,2)</f>
        <v>0</v>
      </c>
      <c r="CV17">
        <f>ROUND(Y17*Source!I30,9)</f>
        <v>126.444</v>
      </c>
      <c r="CW17">
        <v>0</v>
      </c>
      <c r="CX17">
        <f>ROUND(Y17*Source!I30,9)</f>
        <v>126.444</v>
      </c>
      <c r="CY17">
        <f>AD17</f>
        <v>0</v>
      </c>
      <c r="CZ17">
        <f>AH17</f>
        <v>0</v>
      </c>
      <c r="DA17">
        <f>AL17</f>
        <v>1</v>
      </c>
      <c r="DB17">
        <f t="shared" si="1"/>
        <v>0</v>
      </c>
      <c r="DC17">
        <f t="shared" si="2"/>
        <v>0</v>
      </c>
      <c r="DD17" t="s">
        <v>3</v>
      </c>
      <c r="DE17" t="s">
        <v>3</v>
      </c>
      <c r="DF17">
        <f t="shared" ref="DF17:DF23" si="11">ROUND(ROUND(AE17,2)*CX17,2)</f>
        <v>0</v>
      </c>
      <c r="DG17">
        <f t="shared" si="4"/>
        <v>0</v>
      </c>
      <c r="DH17">
        <f t="shared" si="5"/>
        <v>0</v>
      </c>
      <c r="DI17">
        <f t="shared" si="6"/>
        <v>0</v>
      </c>
      <c r="DJ17">
        <f>DI17</f>
        <v>0</v>
      </c>
      <c r="DK17">
        <v>0</v>
      </c>
      <c r="DL17" t="s">
        <v>3</v>
      </c>
      <c r="DM17">
        <v>0</v>
      </c>
      <c r="DN17" t="s">
        <v>3</v>
      </c>
      <c r="DO17">
        <v>0</v>
      </c>
    </row>
    <row r="18" spans="1:119" x14ac:dyDescent="0.2">
      <c r="A18">
        <f>ROW(Source!A30)</f>
        <v>30</v>
      </c>
      <c r="B18">
        <v>64249956</v>
      </c>
      <c r="C18">
        <v>64250437</v>
      </c>
      <c r="D18">
        <v>62958372</v>
      </c>
      <c r="E18">
        <v>1</v>
      </c>
      <c r="F18">
        <v>1</v>
      </c>
      <c r="G18">
        <v>15514512</v>
      </c>
      <c r="H18">
        <v>2</v>
      </c>
      <c r="I18" t="s">
        <v>230</v>
      </c>
      <c r="J18" t="s">
        <v>231</v>
      </c>
      <c r="K18" t="s">
        <v>205</v>
      </c>
      <c r="L18">
        <v>1368</v>
      </c>
      <c r="N18">
        <v>1011</v>
      </c>
      <c r="O18" t="s">
        <v>198</v>
      </c>
      <c r="P18" t="s">
        <v>198</v>
      </c>
      <c r="Q18">
        <v>1</v>
      </c>
      <c r="W18">
        <v>0</v>
      </c>
      <c r="X18">
        <v>-415411516</v>
      </c>
      <c r="Y18">
        <f t="shared" si="0"/>
        <v>3.12</v>
      </c>
      <c r="AA18">
        <v>0</v>
      </c>
      <c r="AB18">
        <v>7.53</v>
      </c>
      <c r="AC18">
        <v>0.06</v>
      </c>
      <c r="AD18">
        <v>0</v>
      </c>
      <c r="AE18">
        <v>0</v>
      </c>
      <c r="AF18">
        <v>7.53</v>
      </c>
      <c r="AG18">
        <v>0.06</v>
      </c>
      <c r="AH18">
        <v>0</v>
      </c>
      <c r="AI18">
        <v>1</v>
      </c>
      <c r="AJ18">
        <v>1</v>
      </c>
      <c r="AK18">
        <v>1</v>
      </c>
      <c r="AL18">
        <v>1</v>
      </c>
      <c r="AM18">
        <v>-2</v>
      </c>
      <c r="AN18">
        <v>0</v>
      </c>
      <c r="AO18">
        <v>1</v>
      </c>
      <c r="AP18">
        <v>0</v>
      </c>
      <c r="AQ18">
        <v>0</v>
      </c>
      <c r="AR18">
        <v>0</v>
      </c>
      <c r="AS18" t="s">
        <v>3</v>
      </c>
      <c r="AT18">
        <v>3.12</v>
      </c>
      <c r="AU18" t="s">
        <v>3</v>
      </c>
      <c r="AV18">
        <v>0</v>
      </c>
      <c r="AW18">
        <v>2</v>
      </c>
      <c r="AX18">
        <v>64250446</v>
      </c>
      <c r="AY18">
        <v>1</v>
      </c>
      <c r="AZ18">
        <v>0</v>
      </c>
      <c r="BA18">
        <v>15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V18">
        <v>0</v>
      </c>
      <c r="CW18">
        <f>ROUND(Y18*Source!I30*DO18,9)</f>
        <v>0</v>
      </c>
      <c r="CX18">
        <f>ROUND(Y18*Source!I30,9)</f>
        <v>32.073599999999999</v>
      </c>
      <c r="CY18">
        <f>AB18</f>
        <v>7.53</v>
      </c>
      <c r="CZ18">
        <f>AF18</f>
        <v>7.53</v>
      </c>
      <c r="DA18">
        <f>AJ18</f>
        <v>1</v>
      </c>
      <c r="DB18">
        <f t="shared" si="1"/>
        <v>23.49</v>
      </c>
      <c r="DC18">
        <f t="shared" si="2"/>
        <v>0.19</v>
      </c>
      <c r="DD18" t="s">
        <v>3</v>
      </c>
      <c r="DE18" t="s">
        <v>3</v>
      </c>
      <c r="DF18">
        <f t="shared" si="11"/>
        <v>0</v>
      </c>
      <c r="DG18">
        <f t="shared" si="4"/>
        <v>241.51</v>
      </c>
      <c r="DH18">
        <f t="shared" si="5"/>
        <v>1.92</v>
      </c>
      <c r="DI18">
        <f t="shared" si="6"/>
        <v>0</v>
      </c>
      <c r="DJ18">
        <f>DG18</f>
        <v>241.51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">
      <c r="A19">
        <f>ROW(Source!A30)</f>
        <v>30</v>
      </c>
      <c r="B19">
        <v>64249956</v>
      </c>
      <c r="C19">
        <v>64250437</v>
      </c>
      <c r="D19">
        <v>62959850</v>
      </c>
      <c r="E19">
        <v>1</v>
      </c>
      <c r="F19">
        <v>1</v>
      </c>
      <c r="G19">
        <v>15514512</v>
      </c>
      <c r="H19">
        <v>3</v>
      </c>
      <c r="I19" t="s">
        <v>232</v>
      </c>
      <c r="J19" t="s">
        <v>233</v>
      </c>
      <c r="K19" t="s">
        <v>234</v>
      </c>
      <c r="L19">
        <v>1348</v>
      </c>
      <c r="N19">
        <v>1009</v>
      </c>
      <c r="O19" t="s">
        <v>209</v>
      </c>
      <c r="P19" t="s">
        <v>209</v>
      </c>
      <c r="Q19">
        <v>1000</v>
      </c>
      <c r="W19">
        <v>0</v>
      </c>
      <c r="X19">
        <v>-1956989213</v>
      </c>
      <c r="Y19">
        <f t="shared" si="0"/>
        <v>4.0000000000000003E-5</v>
      </c>
      <c r="AA19">
        <v>79817.2</v>
      </c>
      <c r="AB19">
        <v>0</v>
      </c>
      <c r="AC19">
        <v>0</v>
      </c>
      <c r="AD19">
        <v>0</v>
      </c>
      <c r="AE19">
        <v>79817.2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M19">
        <v>-2</v>
      </c>
      <c r="AN19">
        <v>0</v>
      </c>
      <c r="AO19">
        <v>1</v>
      </c>
      <c r="AP19">
        <v>0</v>
      </c>
      <c r="AQ19">
        <v>0</v>
      </c>
      <c r="AR19">
        <v>0</v>
      </c>
      <c r="AS19" t="s">
        <v>3</v>
      </c>
      <c r="AT19">
        <v>4.0000000000000003E-5</v>
      </c>
      <c r="AU19" t="s">
        <v>3</v>
      </c>
      <c r="AV19">
        <v>0</v>
      </c>
      <c r="AW19">
        <v>2</v>
      </c>
      <c r="AX19">
        <v>64250447</v>
      </c>
      <c r="AY19">
        <v>1</v>
      </c>
      <c r="AZ19">
        <v>0</v>
      </c>
      <c r="BA19">
        <v>16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V19">
        <v>0</v>
      </c>
      <c r="CW19">
        <v>0</v>
      </c>
      <c r="CX19">
        <f>ROUND(Y19*Source!I30,9)</f>
        <v>4.1120000000000002E-4</v>
      </c>
      <c r="CY19">
        <f t="shared" ref="CY19:CY28" si="12">AA19</f>
        <v>79817.2</v>
      </c>
      <c r="CZ19">
        <f t="shared" ref="CZ19:CZ28" si="13">AE19</f>
        <v>79817.2</v>
      </c>
      <c r="DA19">
        <f t="shared" ref="DA19:DA28" si="14">AI19</f>
        <v>1</v>
      </c>
      <c r="DB19">
        <f t="shared" si="1"/>
        <v>3.19</v>
      </c>
      <c r="DC19">
        <f t="shared" si="2"/>
        <v>0</v>
      </c>
      <c r="DD19" t="s">
        <v>3</v>
      </c>
      <c r="DE19" t="s">
        <v>3</v>
      </c>
      <c r="DF19">
        <f t="shared" si="11"/>
        <v>32.82</v>
      </c>
      <c r="DG19">
        <f t="shared" si="4"/>
        <v>0</v>
      </c>
      <c r="DH19">
        <f t="shared" si="5"/>
        <v>0</v>
      </c>
      <c r="DI19">
        <f t="shared" si="6"/>
        <v>0</v>
      </c>
      <c r="DJ19">
        <f t="shared" ref="DJ19:DJ28" si="15">DF19</f>
        <v>32.82</v>
      </c>
      <c r="DK19">
        <v>0</v>
      </c>
      <c r="DL19" t="s">
        <v>3</v>
      </c>
      <c r="DM19">
        <v>0</v>
      </c>
      <c r="DN19" t="s">
        <v>3</v>
      </c>
      <c r="DO19">
        <v>0</v>
      </c>
    </row>
    <row r="20" spans="1:119" x14ac:dyDescent="0.2">
      <c r="A20">
        <f>ROW(Source!A30)</f>
        <v>30</v>
      </c>
      <c r="B20">
        <v>64249956</v>
      </c>
      <c r="C20">
        <v>64250437</v>
      </c>
      <c r="D20">
        <v>62960734</v>
      </c>
      <c r="E20">
        <v>1</v>
      </c>
      <c r="F20">
        <v>1</v>
      </c>
      <c r="G20">
        <v>15514512</v>
      </c>
      <c r="H20">
        <v>3</v>
      </c>
      <c r="I20" t="s">
        <v>235</v>
      </c>
      <c r="J20" t="s">
        <v>236</v>
      </c>
      <c r="K20" t="s">
        <v>237</v>
      </c>
      <c r="L20">
        <v>1348</v>
      </c>
      <c r="N20">
        <v>1009</v>
      </c>
      <c r="O20" t="s">
        <v>209</v>
      </c>
      <c r="P20" t="s">
        <v>209</v>
      </c>
      <c r="Q20">
        <v>1000</v>
      </c>
      <c r="W20">
        <v>0</v>
      </c>
      <c r="X20">
        <v>-1319725638</v>
      </c>
      <c r="Y20">
        <f t="shared" si="0"/>
        <v>8.0000000000000004E-4</v>
      </c>
      <c r="AA20">
        <v>247633.91</v>
      </c>
      <c r="AB20">
        <v>0</v>
      </c>
      <c r="AC20">
        <v>0</v>
      </c>
      <c r="AD20">
        <v>0</v>
      </c>
      <c r="AE20">
        <v>247633.91</v>
      </c>
      <c r="AF20">
        <v>0</v>
      </c>
      <c r="AG20">
        <v>0</v>
      </c>
      <c r="AH20">
        <v>0</v>
      </c>
      <c r="AI20">
        <v>1</v>
      </c>
      <c r="AJ20">
        <v>1</v>
      </c>
      <c r="AK20">
        <v>1</v>
      </c>
      <c r="AL20">
        <v>1</v>
      </c>
      <c r="AM20">
        <v>-2</v>
      </c>
      <c r="AN20">
        <v>0</v>
      </c>
      <c r="AO20">
        <v>1</v>
      </c>
      <c r="AP20">
        <v>0</v>
      </c>
      <c r="AQ20">
        <v>0</v>
      </c>
      <c r="AR20">
        <v>0</v>
      </c>
      <c r="AS20" t="s">
        <v>3</v>
      </c>
      <c r="AT20">
        <v>8.0000000000000004E-4</v>
      </c>
      <c r="AU20" t="s">
        <v>3</v>
      </c>
      <c r="AV20">
        <v>0</v>
      </c>
      <c r="AW20">
        <v>2</v>
      </c>
      <c r="AX20">
        <v>64250448</v>
      </c>
      <c r="AY20">
        <v>1</v>
      </c>
      <c r="AZ20">
        <v>0</v>
      </c>
      <c r="BA20">
        <v>17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V20">
        <v>0</v>
      </c>
      <c r="CW20">
        <v>0</v>
      </c>
      <c r="CX20">
        <f>ROUND(Y20*Source!I30,9)</f>
        <v>8.2240000000000004E-3</v>
      </c>
      <c r="CY20">
        <f t="shared" si="12"/>
        <v>247633.91</v>
      </c>
      <c r="CZ20">
        <f t="shared" si="13"/>
        <v>247633.91</v>
      </c>
      <c r="DA20">
        <f t="shared" si="14"/>
        <v>1</v>
      </c>
      <c r="DB20">
        <f t="shared" si="1"/>
        <v>198.11</v>
      </c>
      <c r="DC20">
        <f t="shared" si="2"/>
        <v>0</v>
      </c>
      <c r="DD20" t="s">
        <v>3</v>
      </c>
      <c r="DE20" t="s">
        <v>3</v>
      </c>
      <c r="DF20">
        <f t="shared" si="11"/>
        <v>2036.54</v>
      </c>
      <c r="DG20">
        <f t="shared" si="4"/>
        <v>0</v>
      </c>
      <c r="DH20">
        <f t="shared" si="5"/>
        <v>0</v>
      </c>
      <c r="DI20">
        <f t="shared" si="6"/>
        <v>0</v>
      </c>
      <c r="DJ20">
        <f t="shared" si="15"/>
        <v>2036.54</v>
      </c>
      <c r="DK20">
        <v>0</v>
      </c>
      <c r="DL20" t="s">
        <v>3</v>
      </c>
      <c r="DM20">
        <v>0</v>
      </c>
      <c r="DN20" t="s">
        <v>3</v>
      </c>
      <c r="DO20">
        <v>0</v>
      </c>
    </row>
    <row r="21" spans="1:119" x14ac:dyDescent="0.2">
      <c r="A21">
        <f>ROW(Source!A30)</f>
        <v>30</v>
      </c>
      <c r="B21">
        <v>64249956</v>
      </c>
      <c r="C21">
        <v>64250437</v>
      </c>
      <c r="D21">
        <v>62968058</v>
      </c>
      <c r="E21">
        <v>1</v>
      </c>
      <c r="F21">
        <v>1</v>
      </c>
      <c r="G21">
        <v>15514512</v>
      </c>
      <c r="H21">
        <v>3</v>
      </c>
      <c r="I21" t="s">
        <v>238</v>
      </c>
      <c r="J21" t="s">
        <v>239</v>
      </c>
      <c r="K21" t="s">
        <v>240</v>
      </c>
      <c r="L21">
        <v>1356</v>
      </c>
      <c r="N21">
        <v>1010</v>
      </c>
      <c r="O21" t="s">
        <v>223</v>
      </c>
      <c r="P21" t="s">
        <v>223</v>
      </c>
      <c r="Q21">
        <v>1000</v>
      </c>
      <c r="W21">
        <v>0</v>
      </c>
      <c r="X21">
        <v>372904863</v>
      </c>
      <c r="Y21">
        <f t="shared" si="0"/>
        <v>4.0999999999999999E-4</v>
      </c>
      <c r="AA21">
        <v>736.04</v>
      </c>
      <c r="AB21">
        <v>0</v>
      </c>
      <c r="AC21">
        <v>0</v>
      </c>
      <c r="AD21">
        <v>0</v>
      </c>
      <c r="AE21">
        <v>736.04</v>
      </c>
      <c r="AF21">
        <v>0</v>
      </c>
      <c r="AG21">
        <v>0</v>
      </c>
      <c r="AH21">
        <v>0</v>
      </c>
      <c r="AI21">
        <v>1</v>
      </c>
      <c r="AJ21">
        <v>1</v>
      </c>
      <c r="AK21">
        <v>1</v>
      </c>
      <c r="AL21">
        <v>1</v>
      </c>
      <c r="AM21">
        <v>-2</v>
      </c>
      <c r="AN21">
        <v>0</v>
      </c>
      <c r="AO21">
        <v>1</v>
      </c>
      <c r="AP21">
        <v>0</v>
      </c>
      <c r="AQ21">
        <v>0</v>
      </c>
      <c r="AR21">
        <v>0</v>
      </c>
      <c r="AS21" t="s">
        <v>3</v>
      </c>
      <c r="AT21">
        <v>4.0999999999999999E-4</v>
      </c>
      <c r="AU21" t="s">
        <v>3</v>
      </c>
      <c r="AV21">
        <v>0</v>
      </c>
      <c r="AW21">
        <v>2</v>
      </c>
      <c r="AX21">
        <v>64250449</v>
      </c>
      <c r="AY21">
        <v>1</v>
      </c>
      <c r="AZ21">
        <v>0</v>
      </c>
      <c r="BA21">
        <v>18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V21">
        <v>0</v>
      </c>
      <c r="CW21">
        <v>0</v>
      </c>
      <c r="CX21">
        <f>ROUND(Y21*Source!I30,9)</f>
        <v>4.2148000000000003E-3</v>
      </c>
      <c r="CY21">
        <f t="shared" si="12"/>
        <v>736.04</v>
      </c>
      <c r="CZ21">
        <f t="shared" si="13"/>
        <v>736.04</v>
      </c>
      <c r="DA21">
        <f t="shared" si="14"/>
        <v>1</v>
      </c>
      <c r="DB21">
        <f t="shared" si="1"/>
        <v>0.3</v>
      </c>
      <c r="DC21">
        <f t="shared" si="2"/>
        <v>0</v>
      </c>
      <c r="DD21" t="s">
        <v>3</v>
      </c>
      <c r="DE21" t="s">
        <v>3</v>
      </c>
      <c r="DF21">
        <f t="shared" si="11"/>
        <v>3.1</v>
      </c>
      <c r="DG21">
        <f t="shared" si="4"/>
        <v>0</v>
      </c>
      <c r="DH21">
        <f t="shared" si="5"/>
        <v>0</v>
      </c>
      <c r="DI21">
        <f t="shared" si="6"/>
        <v>0</v>
      </c>
      <c r="DJ21">
        <f t="shared" si="15"/>
        <v>3.1</v>
      </c>
      <c r="DK21">
        <v>0</v>
      </c>
      <c r="DL21" t="s">
        <v>3</v>
      </c>
      <c r="DM21">
        <v>0</v>
      </c>
      <c r="DN21" t="s">
        <v>3</v>
      </c>
      <c r="DO21">
        <v>0</v>
      </c>
    </row>
    <row r="22" spans="1:119" x14ac:dyDescent="0.2">
      <c r="A22">
        <f>ROW(Source!A30)</f>
        <v>30</v>
      </c>
      <c r="B22">
        <v>64249956</v>
      </c>
      <c r="C22">
        <v>64250437</v>
      </c>
      <c r="D22">
        <v>62968373</v>
      </c>
      <c r="E22">
        <v>1</v>
      </c>
      <c r="F22">
        <v>1</v>
      </c>
      <c r="G22">
        <v>15514512</v>
      </c>
      <c r="H22">
        <v>3</v>
      </c>
      <c r="I22" t="s">
        <v>241</v>
      </c>
      <c r="J22" t="s">
        <v>242</v>
      </c>
      <c r="K22" t="s">
        <v>243</v>
      </c>
      <c r="L22">
        <v>1355</v>
      </c>
      <c r="N22">
        <v>1010</v>
      </c>
      <c r="O22" t="s">
        <v>51</v>
      </c>
      <c r="P22" t="s">
        <v>51</v>
      </c>
      <c r="Q22">
        <v>100</v>
      </c>
      <c r="W22">
        <v>0</v>
      </c>
      <c r="X22">
        <v>-820215927</v>
      </c>
      <c r="Y22">
        <f t="shared" si="0"/>
        <v>0.5</v>
      </c>
      <c r="AA22">
        <v>123.58</v>
      </c>
      <c r="AB22">
        <v>0</v>
      </c>
      <c r="AC22">
        <v>0</v>
      </c>
      <c r="AD22">
        <v>0</v>
      </c>
      <c r="AE22">
        <v>123.58</v>
      </c>
      <c r="AF22">
        <v>0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M22">
        <v>-2</v>
      </c>
      <c r="AN22">
        <v>0</v>
      </c>
      <c r="AO22">
        <v>1</v>
      </c>
      <c r="AP22">
        <v>0</v>
      </c>
      <c r="AQ22">
        <v>0</v>
      </c>
      <c r="AR22">
        <v>0</v>
      </c>
      <c r="AS22" t="s">
        <v>3</v>
      </c>
      <c r="AT22">
        <v>0.5</v>
      </c>
      <c r="AU22" t="s">
        <v>3</v>
      </c>
      <c r="AV22">
        <v>0</v>
      </c>
      <c r="AW22">
        <v>2</v>
      </c>
      <c r="AX22">
        <v>64250450</v>
      </c>
      <c r="AY22">
        <v>1</v>
      </c>
      <c r="AZ22">
        <v>0</v>
      </c>
      <c r="BA22">
        <v>19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V22">
        <v>0</v>
      </c>
      <c r="CW22">
        <v>0</v>
      </c>
      <c r="CX22">
        <f>ROUND(Y22*Source!I30,9)</f>
        <v>5.14</v>
      </c>
      <c r="CY22">
        <f t="shared" si="12"/>
        <v>123.58</v>
      </c>
      <c r="CZ22">
        <f t="shared" si="13"/>
        <v>123.58</v>
      </c>
      <c r="DA22">
        <f t="shared" si="14"/>
        <v>1</v>
      </c>
      <c r="DB22">
        <f t="shared" si="1"/>
        <v>61.79</v>
      </c>
      <c r="DC22">
        <f t="shared" si="2"/>
        <v>0</v>
      </c>
      <c r="DD22" t="s">
        <v>3</v>
      </c>
      <c r="DE22" t="s">
        <v>3</v>
      </c>
      <c r="DF22">
        <f t="shared" si="11"/>
        <v>635.20000000000005</v>
      </c>
      <c r="DG22">
        <f t="shared" si="4"/>
        <v>0</v>
      </c>
      <c r="DH22">
        <f t="shared" si="5"/>
        <v>0</v>
      </c>
      <c r="DI22">
        <f t="shared" si="6"/>
        <v>0</v>
      </c>
      <c r="DJ22">
        <f t="shared" si="15"/>
        <v>635.20000000000005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">
      <c r="A23">
        <f>ROW(Source!A30)</f>
        <v>30</v>
      </c>
      <c r="B23">
        <v>64249956</v>
      </c>
      <c r="C23">
        <v>64250437</v>
      </c>
      <c r="D23">
        <v>62969043</v>
      </c>
      <c r="E23">
        <v>1</v>
      </c>
      <c r="F23">
        <v>1</v>
      </c>
      <c r="G23">
        <v>15514512</v>
      </c>
      <c r="H23">
        <v>3</v>
      </c>
      <c r="I23" t="s">
        <v>39</v>
      </c>
      <c r="J23" t="s">
        <v>42</v>
      </c>
      <c r="K23" t="s">
        <v>40</v>
      </c>
      <c r="L23">
        <v>1303</v>
      </c>
      <c r="N23">
        <v>1003</v>
      </c>
      <c r="O23" t="s">
        <v>41</v>
      </c>
      <c r="P23" t="s">
        <v>41</v>
      </c>
      <c r="Q23">
        <v>1000</v>
      </c>
      <c r="W23">
        <v>1</v>
      </c>
      <c r="X23">
        <v>214990051</v>
      </c>
      <c r="Y23">
        <f t="shared" si="0"/>
        <v>-0.10199999999999999</v>
      </c>
      <c r="AA23">
        <v>324244.34000000003</v>
      </c>
      <c r="AB23">
        <v>0</v>
      </c>
      <c r="AC23">
        <v>0</v>
      </c>
      <c r="AD23">
        <v>0</v>
      </c>
      <c r="AE23">
        <v>324244.34000000003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M23">
        <v>-2</v>
      </c>
      <c r="AN23">
        <v>0</v>
      </c>
      <c r="AO23">
        <v>1</v>
      </c>
      <c r="AP23">
        <v>0</v>
      </c>
      <c r="AQ23">
        <v>0</v>
      </c>
      <c r="AR23">
        <v>0</v>
      </c>
      <c r="AS23" t="s">
        <v>3</v>
      </c>
      <c r="AT23">
        <v>-0.10199999999999999</v>
      </c>
      <c r="AU23" t="s">
        <v>3</v>
      </c>
      <c r="AV23">
        <v>0</v>
      </c>
      <c r="AW23">
        <v>2</v>
      </c>
      <c r="AX23">
        <v>64250451</v>
      </c>
      <c r="AY23">
        <v>1</v>
      </c>
      <c r="AZ23">
        <v>6144</v>
      </c>
      <c r="BA23">
        <v>20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V23">
        <v>0</v>
      </c>
      <c r="CW23">
        <v>0</v>
      </c>
      <c r="CX23">
        <f>ROUND(Y23*Source!I30,9)</f>
        <v>-1.0485599999999999</v>
      </c>
      <c r="CY23">
        <f t="shared" si="12"/>
        <v>324244.34000000003</v>
      </c>
      <c r="CZ23">
        <f t="shared" si="13"/>
        <v>324244.34000000003</v>
      </c>
      <c r="DA23">
        <f t="shared" si="14"/>
        <v>1</v>
      </c>
      <c r="DB23">
        <f t="shared" si="1"/>
        <v>-33072.92</v>
      </c>
      <c r="DC23">
        <f t="shared" si="2"/>
        <v>0</v>
      </c>
      <c r="DD23" t="s">
        <v>3</v>
      </c>
      <c r="DE23" t="s">
        <v>3</v>
      </c>
      <c r="DF23">
        <f t="shared" si="11"/>
        <v>-339989.65</v>
      </c>
      <c r="DG23">
        <f t="shared" si="4"/>
        <v>0</v>
      </c>
      <c r="DH23">
        <f t="shared" si="5"/>
        <v>0</v>
      </c>
      <c r="DI23">
        <f t="shared" si="6"/>
        <v>0</v>
      </c>
      <c r="DJ23">
        <f t="shared" si="15"/>
        <v>-339989.65</v>
      </c>
      <c r="DK23">
        <v>0</v>
      </c>
      <c r="DL23" t="s">
        <v>3</v>
      </c>
      <c r="DM23">
        <v>0</v>
      </c>
      <c r="DN23" t="s">
        <v>3</v>
      </c>
      <c r="DO23">
        <v>0</v>
      </c>
    </row>
    <row r="24" spans="1:119" x14ac:dyDescent="0.2">
      <c r="A24">
        <f>ROW(Source!A30)</f>
        <v>30</v>
      </c>
      <c r="B24">
        <v>64249956</v>
      </c>
      <c r="C24">
        <v>64250437</v>
      </c>
      <c r="D24">
        <v>0</v>
      </c>
      <c r="E24">
        <v>15514512</v>
      </c>
      <c r="F24">
        <v>1</v>
      </c>
      <c r="G24">
        <v>15514512</v>
      </c>
      <c r="H24">
        <v>3</v>
      </c>
      <c r="I24" t="s">
        <v>16</v>
      </c>
      <c r="J24" t="s">
        <v>3</v>
      </c>
      <c r="K24" t="s">
        <v>17</v>
      </c>
      <c r="L24">
        <v>1301</v>
      </c>
      <c r="N24">
        <v>1003</v>
      </c>
      <c r="O24" t="s">
        <v>18</v>
      </c>
      <c r="P24" t="s">
        <v>18</v>
      </c>
      <c r="Q24">
        <v>1</v>
      </c>
      <c r="W24">
        <v>0</v>
      </c>
      <c r="X24">
        <v>-1725206846</v>
      </c>
      <c r="Y24">
        <f t="shared" si="0"/>
        <v>12.840466899999999</v>
      </c>
      <c r="AA24">
        <v>736.65</v>
      </c>
      <c r="AB24">
        <v>0</v>
      </c>
      <c r="AC24">
        <v>0</v>
      </c>
      <c r="AD24">
        <v>0</v>
      </c>
      <c r="AE24">
        <v>74.559999999999988</v>
      </c>
      <c r="AF24">
        <v>0</v>
      </c>
      <c r="AG24">
        <v>0</v>
      </c>
      <c r="AH24">
        <v>0</v>
      </c>
      <c r="AI24">
        <v>9.8800000000000008</v>
      </c>
      <c r="AJ24">
        <v>1</v>
      </c>
      <c r="AK24">
        <v>1</v>
      </c>
      <c r="AL24">
        <v>1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 t="s">
        <v>3</v>
      </c>
      <c r="AT24">
        <v>12.840466899999999</v>
      </c>
      <c r="AU24" t="s">
        <v>3</v>
      </c>
      <c r="AV24">
        <v>0</v>
      </c>
      <c r="AW24">
        <v>1</v>
      </c>
      <c r="AX24">
        <v>-1</v>
      </c>
      <c r="AY24">
        <v>0</v>
      </c>
      <c r="AZ24">
        <v>0</v>
      </c>
      <c r="BA24" t="s">
        <v>3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V24">
        <v>0</v>
      </c>
      <c r="CW24">
        <v>0</v>
      </c>
      <c r="CX24">
        <f>ROUND(Y24*Source!I30,9)</f>
        <v>131.99999973199999</v>
      </c>
      <c r="CY24">
        <f t="shared" si="12"/>
        <v>736.65</v>
      </c>
      <c r="CZ24">
        <f t="shared" si="13"/>
        <v>74.559999999999988</v>
      </c>
      <c r="DA24">
        <f t="shared" si="14"/>
        <v>9.8800000000000008</v>
      </c>
      <c r="DB24">
        <f t="shared" si="1"/>
        <v>957.39</v>
      </c>
      <c r="DC24">
        <f t="shared" si="2"/>
        <v>0</v>
      </c>
      <c r="DD24" t="s">
        <v>3</v>
      </c>
      <c r="DE24" t="s">
        <v>3</v>
      </c>
      <c r="DF24">
        <f>ROUND(ROUND(AE24*AI24,2)*CX24,2)</f>
        <v>97237.8</v>
      </c>
      <c r="DG24">
        <f t="shared" si="4"/>
        <v>0</v>
      </c>
      <c r="DH24">
        <f t="shared" si="5"/>
        <v>0</v>
      </c>
      <c r="DI24">
        <f t="shared" si="6"/>
        <v>0</v>
      </c>
      <c r="DJ24">
        <f t="shared" si="15"/>
        <v>97237.8</v>
      </c>
      <c r="DK24">
        <v>0</v>
      </c>
      <c r="DL24" t="s">
        <v>3</v>
      </c>
      <c r="DM24">
        <v>0</v>
      </c>
      <c r="DN24" t="s">
        <v>3</v>
      </c>
      <c r="DO24">
        <v>0</v>
      </c>
    </row>
    <row r="25" spans="1:119" x14ac:dyDescent="0.2">
      <c r="A25">
        <f>ROW(Source!A30)</f>
        <v>30</v>
      </c>
      <c r="B25">
        <v>64249956</v>
      </c>
      <c r="C25">
        <v>64250437</v>
      </c>
      <c r="D25">
        <v>0</v>
      </c>
      <c r="E25">
        <v>15514512</v>
      </c>
      <c r="F25">
        <v>1</v>
      </c>
      <c r="G25">
        <v>15514512</v>
      </c>
      <c r="H25">
        <v>3</v>
      </c>
      <c r="I25" t="s">
        <v>16</v>
      </c>
      <c r="J25" t="s">
        <v>3</v>
      </c>
      <c r="K25" t="s">
        <v>22</v>
      </c>
      <c r="L25">
        <v>1301</v>
      </c>
      <c r="N25">
        <v>1003</v>
      </c>
      <c r="O25" t="s">
        <v>18</v>
      </c>
      <c r="P25" t="s">
        <v>18</v>
      </c>
      <c r="Q25">
        <v>1</v>
      </c>
      <c r="W25">
        <v>0</v>
      </c>
      <c r="X25">
        <v>-1697174497</v>
      </c>
      <c r="Y25">
        <f t="shared" si="0"/>
        <v>12.840466899999999</v>
      </c>
      <c r="AA25">
        <v>424.15</v>
      </c>
      <c r="AB25">
        <v>0</v>
      </c>
      <c r="AC25">
        <v>0</v>
      </c>
      <c r="AD25">
        <v>0</v>
      </c>
      <c r="AE25">
        <v>42.930000000000007</v>
      </c>
      <c r="AF25">
        <v>0</v>
      </c>
      <c r="AG25">
        <v>0</v>
      </c>
      <c r="AH25">
        <v>0</v>
      </c>
      <c r="AI25">
        <v>9.8800000000000008</v>
      </c>
      <c r="AJ25">
        <v>1</v>
      </c>
      <c r="AK25">
        <v>1</v>
      </c>
      <c r="AL25">
        <v>1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 t="s">
        <v>3</v>
      </c>
      <c r="AT25">
        <v>12.840466899999999</v>
      </c>
      <c r="AU25" t="s">
        <v>3</v>
      </c>
      <c r="AV25">
        <v>0</v>
      </c>
      <c r="AW25">
        <v>1</v>
      </c>
      <c r="AX25">
        <v>-1</v>
      </c>
      <c r="AY25">
        <v>0</v>
      </c>
      <c r="AZ25">
        <v>0</v>
      </c>
      <c r="BA25" t="s">
        <v>3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V25">
        <v>0</v>
      </c>
      <c r="CW25">
        <v>0</v>
      </c>
      <c r="CX25">
        <f>ROUND(Y25*Source!I30,9)</f>
        <v>131.99999973199999</v>
      </c>
      <c r="CY25">
        <f t="shared" si="12"/>
        <v>424.15</v>
      </c>
      <c r="CZ25">
        <f t="shared" si="13"/>
        <v>42.930000000000007</v>
      </c>
      <c r="DA25">
        <f t="shared" si="14"/>
        <v>9.8800000000000008</v>
      </c>
      <c r="DB25">
        <f t="shared" si="1"/>
        <v>551.24</v>
      </c>
      <c r="DC25">
        <f t="shared" si="2"/>
        <v>0</v>
      </c>
      <c r="DD25" t="s">
        <v>3</v>
      </c>
      <c r="DE25" t="s">
        <v>3</v>
      </c>
      <c r="DF25">
        <f>ROUND(ROUND(AE25*AI25,2)*CX25,2)</f>
        <v>55987.8</v>
      </c>
      <c r="DG25">
        <f t="shared" si="4"/>
        <v>0</v>
      </c>
      <c r="DH25">
        <f t="shared" si="5"/>
        <v>0</v>
      </c>
      <c r="DI25">
        <f t="shared" si="6"/>
        <v>0</v>
      </c>
      <c r="DJ25">
        <f t="shared" si="15"/>
        <v>55987.8</v>
      </c>
      <c r="DK25">
        <v>0</v>
      </c>
      <c r="DL25" t="s">
        <v>3</v>
      </c>
      <c r="DM25">
        <v>0</v>
      </c>
      <c r="DN25" t="s">
        <v>3</v>
      </c>
      <c r="DO25">
        <v>0</v>
      </c>
    </row>
    <row r="26" spans="1:119" x14ac:dyDescent="0.2">
      <c r="A26">
        <f>ROW(Source!A30)</f>
        <v>30</v>
      </c>
      <c r="B26">
        <v>64249956</v>
      </c>
      <c r="C26">
        <v>64250437</v>
      </c>
      <c r="D26">
        <v>0</v>
      </c>
      <c r="E26">
        <v>15514512</v>
      </c>
      <c r="F26">
        <v>1</v>
      </c>
      <c r="G26">
        <v>15514512</v>
      </c>
      <c r="H26">
        <v>3</v>
      </c>
      <c r="I26" t="s">
        <v>16</v>
      </c>
      <c r="J26" t="s">
        <v>3</v>
      </c>
      <c r="K26" t="s">
        <v>24</v>
      </c>
      <c r="L26">
        <v>1301</v>
      </c>
      <c r="N26">
        <v>1003</v>
      </c>
      <c r="O26" t="s">
        <v>18</v>
      </c>
      <c r="P26" t="s">
        <v>18</v>
      </c>
      <c r="Q26">
        <v>1</v>
      </c>
      <c r="W26">
        <v>0</v>
      </c>
      <c r="X26">
        <v>-2025413054</v>
      </c>
      <c r="Y26">
        <f t="shared" si="0"/>
        <v>29.182879400000001</v>
      </c>
      <c r="AA26">
        <v>289.77999999999997</v>
      </c>
      <c r="AB26">
        <v>0</v>
      </c>
      <c r="AC26">
        <v>0</v>
      </c>
      <c r="AD26">
        <v>0</v>
      </c>
      <c r="AE26">
        <v>29.33</v>
      </c>
      <c r="AF26">
        <v>0</v>
      </c>
      <c r="AG26">
        <v>0</v>
      </c>
      <c r="AH26">
        <v>0</v>
      </c>
      <c r="AI26">
        <v>9.8800000000000008</v>
      </c>
      <c r="AJ26">
        <v>1</v>
      </c>
      <c r="AK26">
        <v>1</v>
      </c>
      <c r="AL26">
        <v>1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 t="s">
        <v>3</v>
      </c>
      <c r="AT26">
        <v>29.182879400000001</v>
      </c>
      <c r="AU26" t="s">
        <v>3</v>
      </c>
      <c r="AV26">
        <v>0</v>
      </c>
      <c r="AW26">
        <v>1</v>
      </c>
      <c r="AX26">
        <v>-1</v>
      </c>
      <c r="AY26">
        <v>0</v>
      </c>
      <c r="AZ26">
        <v>0</v>
      </c>
      <c r="BA26" t="s">
        <v>3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V26">
        <v>0</v>
      </c>
      <c r="CW26">
        <v>0</v>
      </c>
      <c r="CX26">
        <f>ROUND(Y26*Source!I30,9)</f>
        <v>300.00000023199999</v>
      </c>
      <c r="CY26">
        <f t="shared" si="12"/>
        <v>289.77999999999997</v>
      </c>
      <c r="CZ26">
        <f t="shared" si="13"/>
        <v>29.33</v>
      </c>
      <c r="DA26">
        <f t="shared" si="14"/>
        <v>9.8800000000000008</v>
      </c>
      <c r="DB26">
        <f t="shared" si="1"/>
        <v>855.93</v>
      </c>
      <c r="DC26">
        <f t="shared" si="2"/>
        <v>0</v>
      </c>
      <c r="DD26" t="s">
        <v>3</v>
      </c>
      <c r="DE26" t="s">
        <v>3</v>
      </c>
      <c r="DF26">
        <f>ROUND(ROUND(AE26*AI26,2)*CX26,2)</f>
        <v>86934</v>
      </c>
      <c r="DG26">
        <f t="shared" si="4"/>
        <v>0</v>
      </c>
      <c r="DH26">
        <f t="shared" si="5"/>
        <v>0</v>
      </c>
      <c r="DI26">
        <f t="shared" si="6"/>
        <v>0</v>
      </c>
      <c r="DJ26">
        <f t="shared" si="15"/>
        <v>86934</v>
      </c>
      <c r="DK26">
        <v>0</v>
      </c>
      <c r="DL26" t="s">
        <v>3</v>
      </c>
      <c r="DM26">
        <v>0</v>
      </c>
      <c r="DN26" t="s">
        <v>3</v>
      </c>
      <c r="DO26">
        <v>0</v>
      </c>
    </row>
    <row r="27" spans="1:119" x14ac:dyDescent="0.2">
      <c r="A27">
        <f>ROW(Source!A30)</f>
        <v>30</v>
      </c>
      <c r="B27">
        <v>64249956</v>
      </c>
      <c r="C27">
        <v>64250437</v>
      </c>
      <c r="D27">
        <v>0</v>
      </c>
      <c r="E27">
        <v>15514512</v>
      </c>
      <c r="F27">
        <v>1</v>
      </c>
      <c r="G27">
        <v>15514512</v>
      </c>
      <c r="H27">
        <v>3</v>
      </c>
      <c r="I27" t="s">
        <v>16</v>
      </c>
      <c r="J27" t="s">
        <v>3</v>
      </c>
      <c r="K27" t="s">
        <v>26</v>
      </c>
      <c r="L27">
        <v>1301</v>
      </c>
      <c r="N27">
        <v>1003</v>
      </c>
      <c r="O27" t="s">
        <v>18</v>
      </c>
      <c r="P27" t="s">
        <v>18</v>
      </c>
      <c r="Q27">
        <v>1</v>
      </c>
      <c r="W27">
        <v>0</v>
      </c>
      <c r="X27">
        <v>-2094222806</v>
      </c>
      <c r="Y27">
        <f t="shared" si="0"/>
        <v>15.9533074</v>
      </c>
      <c r="AA27">
        <v>178.04</v>
      </c>
      <c r="AB27">
        <v>0</v>
      </c>
      <c r="AC27">
        <v>0</v>
      </c>
      <c r="AD27">
        <v>0</v>
      </c>
      <c r="AE27">
        <v>18.020000000000003</v>
      </c>
      <c r="AF27">
        <v>0</v>
      </c>
      <c r="AG27">
        <v>0</v>
      </c>
      <c r="AH27">
        <v>0</v>
      </c>
      <c r="AI27">
        <v>9.8800000000000008</v>
      </c>
      <c r="AJ27">
        <v>1</v>
      </c>
      <c r="AK27">
        <v>1</v>
      </c>
      <c r="AL27">
        <v>1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 t="s">
        <v>3</v>
      </c>
      <c r="AT27">
        <v>15.9533074</v>
      </c>
      <c r="AU27" t="s">
        <v>3</v>
      </c>
      <c r="AV27">
        <v>0</v>
      </c>
      <c r="AW27">
        <v>1</v>
      </c>
      <c r="AX27">
        <v>-1</v>
      </c>
      <c r="AY27">
        <v>0</v>
      </c>
      <c r="AZ27">
        <v>0</v>
      </c>
      <c r="BA27" t="s">
        <v>3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V27">
        <v>0</v>
      </c>
      <c r="CW27">
        <v>0</v>
      </c>
      <c r="CX27">
        <f>ROUND(Y27*Source!I30,9)</f>
        <v>164.00000007200001</v>
      </c>
      <c r="CY27">
        <f t="shared" si="12"/>
        <v>178.04</v>
      </c>
      <c r="CZ27">
        <f t="shared" si="13"/>
        <v>18.020000000000003</v>
      </c>
      <c r="DA27">
        <f t="shared" si="14"/>
        <v>9.8800000000000008</v>
      </c>
      <c r="DB27">
        <f t="shared" si="1"/>
        <v>287.48</v>
      </c>
      <c r="DC27">
        <f t="shared" si="2"/>
        <v>0</v>
      </c>
      <c r="DD27" t="s">
        <v>3</v>
      </c>
      <c r="DE27" t="s">
        <v>3</v>
      </c>
      <c r="DF27">
        <f>ROUND(ROUND(AE27*AI27,2)*CX27,2)</f>
        <v>29198.560000000001</v>
      </c>
      <c r="DG27">
        <f t="shared" si="4"/>
        <v>0</v>
      </c>
      <c r="DH27">
        <f t="shared" si="5"/>
        <v>0</v>
      </c>
      <c r="DI27">
        <f t="shared" si="6"/>
        <v>0</v>
      </c>
      <c r="DJ27">
        <f t="shared" si="15"/>
        <v>29198.560000000001</v>
      </c>
      <c r="DK27">
        <v>0</v>
      </c>
      <c r="DL27" t="s">
        <v>3</v>
      </c>
      <c r="DM27">
        <v>0</v>
      </c>
      <c r="DN27" t="s">
        <v>3</v>
      </c>
      <c r="DO27">
        <v>0</v>
      </c>
    </row>
    <row r="28" spans="1:119" x14ac:dyDescent="0.2">
      <c r="A28">
        <f>ROW(Source!A30)</f>
        <v>30</v>
      </c>
      <c r="B28">
        <v>64249956</v>
      </c>
      <c r="C28">
        <v>64250437</v>
      </c>
      <c r="D28">
        <v>0</v>
      </c>
      <c r="E28">
        <v>15514512</v>
      </c>
      <c r="F28">
        <v>1</v>
      </c>
      <c r="G28">
        <v>15514512</v>
      </c>
      <c r="H28">
        <v>3</v>
      </c>
      <c r="I28" t="s">
        <v>16</v>
      </c>
      <c r="J28" t="s">
        <v>3</v>
      </c>
      <c r="K28" t="s">
        <v>28</v>
      </c>
      <c r="L28">
        <v>1301</v>
      </c>
      <c r="N28">
        <v>1003</v>
      </c>
      <c r="O28" t="s">
        <v>18</v>
      </c>
      <c r="P28" t="s">
        <v>18</v>
      </c>
      <c r="Q28">
        <v>1</v>
      </c>
      <c r="W28">
        <v>0</v>
      </c>
      <c r="X28">
        <v>-143807124</v>
      </c>
      <c r="Y28">
        <f t="shared" si="0"/>
        <v>29.182879400000001</v>
      </c>
      <c r="AA28">
        <v>149.68</v>
      </c>
      <c r="AB28">
        <v>0</v>
      </c>
      <c r="AC28">
        <v>0</v>
      </c>
      <c r="AD28">
        <v>0</v>
      </c>
      <c r="AE28">
        <v>15.15</v>
      </c>
      <c r="AF28">
        <v>0</v>
      </c>
      <c r="AG28">
        <v>0</v>
      </c>
      <c r="AH28">
        <v>0</v>
      </c>
      <c r="AI28">
        <v>9.8800000000000008</v>
      </c>
      <c r="AJ28">
        <v>1</v>
      </c>
      <c r="AK28">
        <v>1</v>
      </c>
      <c r="AL28">
        <v>1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 t="s">
        <v>3</v>
      </c>
      <c r="AT28">
        <v>29.182879400000001</v>
      </c>
      <c r="AU28" t="s">
        <v>3</v>
      </c>
      <c r="AV28">
        <v>0</v>
      </c>
      <c r="AW28">
        <v>1</v>
      </c>
      <c r="AX28">
        <v>-1</v>
      </c>
      <c r="AY28">
        <v>0</v>
      </c>
      <c r="AZ28">
        <v>0</v>
      </c>
      <c r="BA28" t="s">
        <v>3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V28">
        <v>0</v>
      </c>
      <c r="CW28">
        <v>0</v>
      </c>
      <c r="CX28">
        <f>ROUND(Y28*Source!I30,9)</f>
        <v>300.00000023199999</v>
      </c>
      <c r="CY28">
        <f t="shared" si="12"/>
        <v>149.68</v>
      </c>
      <c r="CZ28">
        <f t="shared" si="13"/>
        <v>15.15</v>
      </c>
      <c r="DA28">
        <f t="shared" si="14"/>
        <v>9.8800000000000008</v>
      </c>
      <c r="DB28">
        <f t="shared" si="1"/>
        <v>442.12</v>
      </c>
      <c r="DC28">
        <f t="shared" si="2"/>
        <v>0</v>
      </c>
      <c r="DD28" t="s">
        <v>3</v>
      </c>
      <c r="DE28" t="s">
        <v>3</v>
      </c>
      <c r="DF28">
        <f>ROUND(ROUND(AE28*AI28,2)*CX28,2)</f>
        <v>44904</v>
      </c>
      <c r="DG28">
        <f t="shared" si="4"/>
        <v>0</v>
      </c>
      <c r="DH28">
        <f t="shared" si="5"/>
        <v>0</v>
      </c>
      <c r="DI28">
        <f t="shared" si="6"/>
        <v>0</v>
      </c>
      <c r="DJ28">
        <f t="shared" si="15"/>
        <v>44904</v>
      </c>
      <c r="DK28">
        <v>0</v>
      </c>
      <c r="DL28" t="s">
        <v>3</v>
      </c>
      <c r="DM28">
        <v>0</v>
      </c>
      <c r="DN28" t="s">
        <v>3</v>
      </c>
      <c r="DO28">
        <v>0</v>
      </c>
    </row>
    <row r="29" spans="1:119" x14ac:dyDescent="0.2">
      <c r="A29">
        <f>ROW(Source!A38)</f>
        <v>38</v>
      </c>
      <c r="B29">
        <v>64249956</v>
      </c>
      <c r="C29">
        <v>64250477</v>
      </c>
      <c r="D29">
        <v>62945603</v>
      </c>
      <c r="E29">
        <v>15514512</v>
      </c>
      <c r="F29">
        <v>1</v>
      </c>
      <c r="G29">
        <v>15514512</v>
      </c>
      <c r="H29">
        <v>1</v>
      </c>
      <c r="I29" t="s">
        <v>192</v>
      </c>
      <c r="J29" t="s">
        <v>3</v>
      </c>
      <c r="K29" t="s">
        <v>193</v>
      </c>
      <c r="L29">
        <v>1191</v>
      </c>
      <c r="N29">
        <v>1013</v>
      </c>
      <c r="O29" t="s">
        <v>194</v>
      </c>
      <c r="P29" t="s">
        <v>194</v>
      </c>
      <c r="Q29">
        <v>1</v>
      </c>
      <c r="W29">
        <v>0</v>
      </c>
      <c r="X29">
        <v>476480486</v>
      </c>
      <c r="Y29">
        <f t="shared" si="0"/>
        <v>80.5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M29">
        <v>-2</v>
      </c>
      <c r="AN29">
        <v>0</v>
      </c>
      <c r="AO29">
        <v>1</v>
      </c>
      <c r="AP29">
        <v>0</v>
      </c>
      <c r="AQ29">
        <v>0</v>
      </c>
      <c r="AR29">
        <v>0</v>
      </c>
      <c r="AS29" t="s">
        <v>3</v>
      </c>
      <c r="AT29">
        <v>80.5</v>
      </c>
      <c r="AU29" t="s">
        <v>3</v>
      </c>
      <c r="AV29">
        <v>1</v>
      </c>
      <c r="AW29">
        <v>2</v>
      </c>
      <c r="AX29">
        <v>64250485</v>
      </c>
      <c r="AY29">
        <v>1</v>
      </c>
      <c r="AZ29">
        <v>0</v>
      </c>
      <c r="BA29">
        <v>21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U29">
        <f>ROUND(AT29*Source!I38*AH29*AL29,2)</f>
        <v>0</v>
      </c>
      <c r="CV29">
        <f>ROUND(Y29*Source!I38,9)</f>
        <v>33.81</v>
      </c>
      <c r="CW29">
        <v>0</v>
      </c>
      <c r="CX29">
        <f>ROUND(Y29*Source!I38,9)</f>
        <v>33.81</v>
      </c>
      <c r="CY29">
        <f>AD29</f>
        <v>0</v>
      </c>
      <c r="CZ29">
        <f>AH29</f>
        <v>0</v>
      </c>
      <c r="DA29">
        <f>AL29</f>
        <v>1</v>
      </c>
      <c r="DB29">
        <f t="shared" si="1"/>
        <v>0</v>
      </c>
      <c r="DC29">
        <f t="shared" si="2"/>
        <v>0</v>
      </c>
      <c r="DD29" t="s">
        <v>3</v>
      </c>
      <c r="DE29" t="s">
        <v>3</v>
      </c>
      <c r="DF29">
        <f>ROUND(ROUND(AE29,2)*CX29,2)</f>
        <v>0</v>
      </c>
      <c r="DG29">
        <f t="shared" si="4"/>
        <v>0</v>
      </c>
      <c r="DH29">
        <f t="shared" si="5"/>
        <v>0</v>
      </c>
      <c r="DI29">
        <f t="shared" si="6"/>
        <v>0</v>
      </c>
      <c r="DJ29">
        <f>DI29</f>
        <v>0</v>
      </c>
      <c r="DK29">
        <v>0</v>
      </c>
      <c r="DL29" t="s">
        <v>3</v>
      </c>
      <c r="DM29">
        <v>0</v>
      </c>
      <c r="DN29" t="s">
        <v>3</v>
      </c>
      <c r="DO29">
        <v>0</v>
      </c>
    </row>
    <row r="30" spans="1:119" x14ac:dyDescent="0.2">
      <c r="A30">
        <f>ROW(Source!A38)</f>
        <v>38</v>
      </c>
      <c r="B30">
        <v>64249956</v>
      </c>
      <c r="C30">
        <v>64250477</v>
      </c>
      <c r="D30">
        <v>62958627</v>
      </c>
      <c r="E30">
        <v>1</v>
      </c>
      <c r="F30">
        <v>1</v>
      </c>
      <c r="G30">
        <v>15514512</v>
      </c>
      <c r="H30">
        <v>2</v>
      </c>
      <c r="I30" t="s">
        <v>244</v>
      </c>
      <c r="J30" t="s">
        <v>245</v>
      </c>
      <c r="K30" t="s">
        <v>246</v>
      </c>
      <c r="L30">
        <v>1368</v>
      </c>
      <c r="N30">
        <v>1011</v>
      </c>
      <c r="O30" t="s">
        <v>198</v>
      </c>
      <c r="P30" t="s">
        <v>198</v>
      </c>
      <c r="Q30">
        <v>1</v>
      </c>
      <c r="W30">
        <v>0</v>
      </c>
      <c r="X30">
        <v>-1120917231</v>
      </c>
      <c r="Y30">
        <f t="shared" si="0"/>
        <v>5</v>
      </c>
      <c r="AA30">
        <v>0</v>
      </c>
      <c r="AB30">
        <v>441.32</v>
      </c>
      <c r="AC30">
        <v>1.36</v>
      </c>
      <c r="AD30">
        <v>0</v>
      </c>
      <c r="AE30">
        <v>0</v>
      </c>
      <c r="AF30">
        <v>441.32</v>
      </c>
      <c r="AG30">
        <v>1.36</v>
      </c>
      <c r="AH30">
        <v>0</v>
      </c>
      <c r="AI30">
        <v>1</v>
      </c>
      <c r="AJ30">
        <v>1</v>
      </c>
      <c r="AK30">
        <v>1</v>
      </c>
      <c r="AL30">
        <v>1</v>
      </c>
      <c r="AM30">
        <v>-2</v>
      </c>
      <c r="AN30">
        <v>0</v>
      </c>
      <c r="AO30">
        <v>1</v>
      </c>
      <c r="AP30">
        <v>0</v>
      </c>
      <c r="AQ30">
        <v>0</v>
      </c>
      <c r="AR30">
        <v>0</v>
      </c>
      <c r="AS30" t="s">
        <v>3</v>
      </c>
      <c r="AT30">
        <v>5</v>
      </c>
      <c r="AU30" t="s">
        <v>3</v>
      </c>
      <c r="AV30">
        <v>0</v>
      </c>
      <c r="AW30">
        <v>2</v>
      </c>
      <c r="AX30">
        <v>64250486</v>
      </c>
      <c r="AY30">
        <v>1</v>
      </c>
      <c r="AZ30">
        <v>0</v>
      </c>
      <c r="BA30">
        <v>22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V30">
        <v>0</v>
      </c>
      <c r="CW30">
        <f>ROUND(Y30*Source!I38*DO30,9)</f>
        <v>0</v>
      </c>
      <c r="CX30">
        <f>ROUND(Y30*Source!I38,9)</f>
        <v>2.1</v>
      </c>
      <c r="CY30">
        <f>AB30</f>
        <v>441.32</v>
      </c>
      <c r="CZ30">
        <f>AF30</f>
        <v>441.32</v>
      </c>
      <c r="DA30">
        <f>AJ30</f>
        <v>1</v>
      </c>
      <c r="DB30">
        <f t="shared" si="1"/>
        <v>2206.6</v>
      </c>
      <c r="DC30">
        <f t="shared" si="2"/>
        <v>6.8</v>
      </c>
      <c r="DD30" t="s">
        <v>3</v>
      </c>
      <c r="DE30" t="s">
        <v>3</v>
      </c>
      <c r="DF30">
        <f>ROUND(ROUND(AE30,2)*CX30,2)</f>
        <v>0</v>
      </c>
      <c r="DG30">
        <f t="shared" si="4"/>
        <v>926.77</v>
      </c>
      <c r="DH30">
        <f t="shared" si="5"/>
        <v>2.86</v>
      </c>
      <c r="DI30">
        <f t="shared" si="6"/>
        <v>0</v>
      </c>
      <c r="DJ30">
        <f>DG30</f>
        <v>926.77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">
      <c r="A31">
        <f>ROW(Source!A38)</f>
        <v>38</v>
      </c>
      <c r="B31">
        <v>64249956</v>
      </c>
      <c r="C31">
        <v>64250477</v>
      </c>
      <c r="D31">
        <v>0</v>
      </c>
      <c r="E31">
        <v>15514512</v>
      </c>
      <c r="F31">
        <v>1</v>
      </c>
      <c r="G31">
        <v>15514512</v>
      </c>
      <c r="H31">
        <v>3</v>
      </c>
      <c r="I31" t="s">
        <v>16</v>
      </c>
      <c r="J31" t="s">
        <v>3</v>
      </c>
      <c r="K31" t="s">
        <v>54</v>
      </c>
      <c r="L31">
        <v>1354</v>
      </c>
      <c r="N31">
        <v>1010</v>
      </c>
      <c r="O31" t="s">
        <v>55</v>
      </c>
      <c r="P31" t="s">
        <v>55</v>
      </c>
      <c r="Q31">
        <v>1</v>
      </c>
      <c r="W31">
        <v>0</v>
      </c>
      <c r="X31">
        <v>277238542</v>
      </c>
      <c r="Y31">
        <f t="shared" si="0"/>
        <v>14.285714</v>
      </c>
      <c r="AA31">
        <v>14485.76</v>
      </c>
      <c r="AB31">
        <v>0</v>
      </c>
      <c r="AC31">
        <v>0</v>
      </c>
      <c r="AD31">
        <v>0</v>
      </c>
      <c r="AE31">
        <v>1466.17</v>
      </c>
      <c r="AF31">
        <v>0</v>
      </c>
      <c r="AG31">
        <v>0</v>
      </c>
      <c r="AH31">
        <v>0</v>
      </c>
      <c r="AI31">
        <v>9.8800000000000008</v>
      </c>
      <c r="AJ31">
        <v>1</v>
      </c>
      <c r="AK31">
        <v>1</v>
      </c>
      <c r="AL31">
        <v>1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 t="s">
        <v>3</v>
      </c>
      <c r="AT31">
        <v>14.285714</v>
      </c>
      <c r="AU31" t="s">
        <v>3</v>
      </c>
      <c r="AV31">
        <v>0</v>
      </c>
      <c r="AW31">
        <v>1</v>
      </c>
      <c r="AX31">
        <v>-1</v>
      </c>
      <c r="AY31">
        <v>0</v>
      </c>
      <c r="AZ31">
        <v>0</v>
      </c>
      <c r="BA31" t="s">
        <v>3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V31">
        <v>0</v>
      </c>
      <c r="CW31">
        <v>0</v>
      </c>
      <c r="CX31">
        <f>ROUND(Y31*Source!I38,9)</f>
        <v>5.9999998799999998</v>
      </c>
      <c r="CY31">
        <f>AA31</f>
        <v>14485.76</v>
      </c>
      <c r="CZ31">
        <f>AE31</f>
        <v>1466.17</v>
      </c>
      <c r="DA31">
        <f>AI31</f>
        <v>9.8800000000000008</v>
      </c>
      <c r="DB31">
        <f t="shared" si="1"/>
        <v>20945.29</v>
      </c>
      <c r="DC31">
        <f t="shared" si="2"/>
        <v>0</v>
      </c>
      <c r="DD31" t="s">
        <v>3</v>
      </c>
      <c r="DE31" t="s">
        <v>3</v>
      </c>
      <c r="DF31">
        <f>ROUND(ROUND(AE31*AI31,2)*CX31,2)</f>
        <v>86914.559999999998</v>
      </c>
      <c r="DG31">
        <f t="shared" si="4"/>
        <v>0</v>
      </c>
      <c r="DH31">
        <f t="shared" si="5"/>
        <v>0</v>
      </c>
      <c r="DI31">
        <f t="shared" si="6"/>
        <v>0</v>
      </c>
      <c r="DJ31">
        <f>DF31</f>
        <v>86914.559999999998</v>
      </c>
      <c r="DK31">
        <v>0</v>
      </c>
      <c r="DL31" t="s">
        <v>3</v>
      </c>
      <c r="DM31">
        <v>0</v>
      </c>
      <c r="DN31" t="s">
        <v>3</v>
      </c>
      <c r="DO31">
        <v>0</v>
      </c>
    </row>
    <row r="32" spans="1:119" x14ac:dyDescent="0.2">
      <c r="A32">
        <f>ROW(Source!A38)</f>
        <v>38</v>
      </c>
      <c r="B32">
        <v>64249956</v>
      </c>
      <c r="C32">
        <v>64250477</v>
      </c>
      <c r="D32">
        <v>0</v>
      </c>
      <c r="E32">
        <v>1076</v>
      </c>
      <c r="F32">
        <v>1</v>
      </c>
      <c r="G32">
        <v>15514512</v>
      </c>
      <c r="H32">
        <v>3</v>
      </c>
      <c r="I32" t="s">
        <v>16</v>
      </c>
      <c r="J32" t="s">
        <v>3</v>
      </c>
      <c r="K32" t="s">
        <v>58</v>
      </c>
      <c r="L32">
        <v>1354</v>
      </c>
      <c r="N32">
        <v>1010</v>
      </c>
      <c r="O32" t="s">
        <v>55</v>
      </c>
      <c r="P32" t="s">
        <v>55</v>
      </c>
      <c r="Q32">
        <v>1</v>
      </c>
      <c r="W32">
        <v>0</v>
      </c>
      <c r="X32">
        <v>-1269339310</v>
      </c>
      <c r="Y32">
        <f t="shared" si="0"/>
        <v>14.285714</v>
      </c>
      <c r="AA32">
        <v>6756.54</v>
      </c>
      <c r="AB32">
        <v>0</v>
      </c>
      <c r="AC32">
        <v>0</v>
      </c>
      <c r="AD32">
        <v>0</v>
      </c>
      <c r="AE32">
        <v>683.86</v>
      </c>
      <c r="AF32">
        <v>0</v>
      </c>
      <c r="AG32">
        <v>0</v>
      </c>
      <c r="AH32">
        <v>0</v>
      </c>
      <c r="AI32">
        <v>9.8800000000000008</v>
      </c>
      <c r="AJ32">
        <v>1</v>
      </c>
      <c r="AK32">
        <v>1</v>
      </c>
      <c r="AL32">
        <v>1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 t="s">
        <v>3</v>
      </c>
      <c r="AT32">
        <v>14.285714</v>
      </c>
      <c r="AU32" t="s">
        <v>3</v>
      </c>
      <c r="AV32">
        <v>0</v>
      </c>
      <c r="AW32">
        <v>1</v>
      </c>
      <c r="AX32">
        <v>-1</v>
      </c>
      <c r="AY32">
        <v>0</v>
      </c>
      <c r="AZ32">
        <v>0</v>
      </c>
      <c r="BA32" t="s">
        <v>3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V32">
        <v>0</v>
      </c>
      <c r="CW32">
        <v>0</v>
      </c>
      <c r="CX32">
        <f>ROUND(Y32*Source!I38,9)</f>
        <v>5.9999998799999998</v>
      </c>
      <c r="CY32">
        <f>AA32</f>
        <v>6756.54</v>
      </c>
      <c r="CZ32">
        <f>AE32</f>
        <v>683.86</v>
      </c>
      <c r="DA32">
        <f>AI32</f>
        <v>9.8800000000000008</v>
      </c>
      <c r="DB32">
        <f t="shared" si="1"/>
        <v>9769.43</v>
      </c>
      <c r="DC32">
        <f t="shared" si="2"/>
        <v>0</v>
      </c>
      <c r="DD32" t="s">
        <v>3</v>
      </c>
      <c r="DE32" t="s">
        <v>3</v>
      </c>
      <c r="DF32">
        <f>ROUND(ROUND(AE32*AI32,2)*CX32,2)</f>
        <v>40539.24</v>
      </c>
      <c r="DG32">
        <f t="shared" si="4"/>
        <v>0</v>
      </c>
      <c r="DH32">
        <f t="shared" si="5"/>
        <v>0</v>
      </c>
      <c r="DI32">
        <f t="shared" si="6"/>
        <v>0</v>
      </c>
      <c r="DJ32">
        <f>DF32</f>
        <v>40539.24</v>
      </c>
      <c r="DK32">
        <v>0</v>
      </c>
      <c r="DL32" t="s">
        <v>3</v>
      </c>
      <c r="DM32">
        <v>0</v>
      </c>
      <c r="DN32" t="s">
        <v>3</v>
      </c>
      <c r="DO32">
        <v>0</v>
      </c>
    </row>
    <row r="33" spans="1:119" x14ac:dyDescent="0.2">
      <c r="A33">
        <f>ROW(Source!A38)</f>
        <v>38</v>
      </c>
      <c r="B33">
        <v>64249956</v>
      </c>
      <c r="C33">
        <v>64250477</v>
      </c>
      <c r="D33">
        <v>0</v>
      </c>
      <c r="E33">
        <v>1076</v>
      </c>
      <c r="F33">
        <v>1</v>
      </c>
      <c r="G33">
        <v>15514512</v>
      </c>
      <c r="H33">
        <v>3</v>
      </c>
      <c r="I33" t="s">
        <v>16</v>
      </c>
      <c r="J33" t="s">
        <v>3</v>
      </c>
      <c r="K33" t="s">
        <v>61</v>
      </c>
      <c r="L33">
        <v>1354</v>
      </c>
      <c r="N33">
        <v>1010</v>
      </c>
      <c r="O33" t="s">
        <v>55</v>
      </c>
      <c r="P33" t="s">
        <v>55</v>
      </c>
      <c r="Q33">
        <v>1</v>
      </c>
      <c r="W33">
        <v>0</v>
      </c>
      <c r="X33">
        <v>1154660637</v>
      </c>
      <c r="Y33">
        <f t="shared" si="0"/>
        <v>28.571428999999998</v>
      </c>
      <c r="AA33">
        <v>1943.4</v>
      </c>
      <c r="AB33">
        <v>0</v>
      </c>
      <c r="AC33">
        <v>0</v>
      </c>
      <c r="AD33">
        <v>0</v>
      </c>
      <c r="AE33">
        <v>196.70000000000002</v>
      </c>
      <c r="AF33">
        <v>0</v>
      </c>
      <c r="AG33">
        <v>0</v>
      </c>
      <c r="AH33">
        <v>0</v>
      </c>
      <c r="AI33">
        <v>9.8800000000000008</v>
      </c>
      <c r="AJ33">
        <v>1</v>
      </c>
      <c r="AK33">
        <v>1</v>
      </c>
      <c r="AL33">
        <v>1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 t="s">
        <v>3</v>
      </c>
      <c r="AT33">
        <v>28.571428999999998</v>
      </c>
      <c r="AU33" t="s">
        <v>3</v>
      </c>
      <c r="AV33">
        <v>0</v>
      </c>
      <c r="AW33">
        <v>1</v>
      </c>
      <c r="AX33">
        <v>-1</v>
      </c>
      <c r="AY33">
        <v>0</v>
      </c>
      <c r="AZ33">
        <v>0</v>
      </c>
      <c r="BA33" t="s">
        <v>3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V33">
        <v>0</v>
      </c>
      <c r="CW33">
        <v>0</v>
      </c>
      <c r="CX33">
        <f>ROUND(Y33*Source!I38,9)</f>
        <v>12.000000180000001</v>
      </c>
      <c r="CY33">
        <f>AA33</f>
        <v>1943.4</v>
      </c>
      <c r="CZ33">
        <f>AE33</f>
        <v>196.70000000000002</v>
      </c>
      <c r="DA33">
        <f>AI33</f>
        <v>9.8800000000000008</v>
      </c>
      <c r="DB33">
        <f t="shared" si="1"/>
        <v>5620</v>
      </c>
      <c r="DC33">
        <f t="shared" si="2"/>
        <v>0</v>
      </c>
      <c r="DD33" t="s">
        <v>3</v>
      </c>
      <c r="DE33" t="s">
        <v>3</v>
      </c>
      <c r="DF33">
        <f>ROUND(ROUND(AE33*AI33,2)*CX33,2)</f>
        <v>23320.799999999999</v>
      </c>
      <c r="DG33">
        <f t="shared" si="4"/>
        <v>0</v>
      </c>
      <c r="DH33">
        <f t="shared" si="5"/>
        <v>0</v>
      </c>
      <c r="DI33">
        <f t="shared" si="6"/>
        <v>0</v>
      </c>
      <c r="DJ33">
        <f>DF33</f>
        <v>23320.799999999999</v>
      </c>
      <c r="DK33">
        <v>0</v>
      </c>
      <c r="DL33" t="s">
        <v>3</v>
      </c>
      <c r="DM33">
        <v>0</v>
      </c>
      <c r="DN33" t="s">
        <v>3</v>
      </c>
      <c r="DO33">
        <v>0</v>
      </c>
    </row>
    <row r="34" spans="1:119" x14ac:dyDescent="0.2">
      <c r="A34">
        <f>ROW(Source!A38)</f>
        <v>38</v>
      </c>
      <c r="B34">
        <v>64249956</v>
      </c>
      <c r="C34">
        <v>64250477</v>
      </c>
      <c r="D34">
        <v>0</v>
      </c>
      <c r="E34">
        <v>1076</v>
      </c>
      <c r="F34">
        <v>1</v>
      </c>
      <c r="G34">
        <v>15514512</v>
      </c>
      <c r="H34">
        <v>3</v>
      </c>
      <c r="I34" t="s">
        <v>16</v>
      </c>
      <c r="J34" t="s">
        <v>3</v>
      </c>
      <c r="K34" t="s">
        <v>64</v>
      </c>
      <c r="L34">
        <v>1354</v>
      </c>
      <c r="N34">
        <v>1010</v>
      </c>
      <c r="O34" t="s">
        <v>55</v>
      </c>
      <c r="P34" t="s">
        <v>55</v>
      </c>
      <c r="Q34">
        <v>1</v>
      </c>
      <c r="W34">
        <v>0</v>
      </c>
      <c r="X34">
        <v>158177034</v>
      </c>
      <c r="Y34">
        <f t="shared" si="0"/>
        <v>14.285714</v>
      </c>
      <c r="AA34">
        <v>1175.52</v>
      </c>
      <c r="AB34">
        <v>0</v>
      </c>
      <c r="AC34">
        <v>0</v>
      </c>
      <c r="AD34">
        <v>0</v>
      </c>
      <c r="AE34">
        <v>118.98</v>
      </c>
      <c r="AF34">
        <v>0</v>
      </c>
      <c r="AG34">
        <v>0</v>
      </c>
      <c r="AH34">
        <v>0</v>
      </c>
      <c r="AI34">
        <v>9.8800000000000008</v>
      </c>
      <c r="AJ34">
        <v>1</v>
      </c>
      <c r="AK34">
        <v>1</v>
      </c>
      <c r="AL34">
        <v>1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 t="s">
        <v>3</v>
      </c>
      <c r="AT34">
        <v>14.285714</v>
      </c>
      <c r="AU34" t="s">
        <v>3</v>
      </c>
      <c r="AV34">
        <v>0</v>
      </c>
      <c r="AW34">
        <v>1</v>
      </c>
      <c r="AX34">
        <v>-1</v>
      </c>
      <c r="AY34">
        <v>0</v>
      </c>
      <c r="AZ34">
        <v>0</v>
      </c>
      <c r="BA34" t="s">
        <v>3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V34">
        <v>0</v>
      </c>
      <c r="CW34">
        <v>0</v>
      </c>
      <c r="CX34">
        <f>ROUND(Y34*Source!I38,9)</f>
        <v>5.9999998799999998</v>
      </c>
      <c r="CY34">
        <f>AA34</f>
        <v>1175.52</v>
      </c>
      <c r="CZ34">
        <f>AE34</f>
        <v>118.98</v>
      </c>
      <c r="DA34">
        <f>AI34</f>
        <v>9.8800000000000008</v>
      </c>
      <c r="DB34">
        <f t="shared" si="1"/>
        <v>1699.71</v>
      </c>
      <c r="DC34">
        <f t="shared" si="2"/>
        <v>0</v>
      </c>
      <c r="DD34" t="s">
        <v>3</v>
      </c>
      <c r="DE34" t="s">
        <v>3</v>
      </c>
      <c r="DF34">
        <f>ROUND(ROUND(AE34*AI34,2)*CX34,2)</f>
        <v>7053.12</v>
      </c>
      <c r="DG34">
        <f t="shared" si="4"/>
        <v>0</v>
      </c>
      <c r="DH34">
        <f t="shared" si="5"/>
        <v>0</v>
      </c>
      <c r="DI34">
        <f t="shared" si="6"/>
        <v>0</v>
      </c>
      <c r="DJ34">
        <f>DF34</f>
        <v>7053.12</v>
      </c>
      <c r="DK34">
        <v>0</v>
      </c>
      <c r="DL34" t="s">
        <v>3</v>
      </c>
      <c r="DM34">
        <v>0</v>
      </c>
      <c r="DN34" t="s">
        <v>3</v>
      </c>
      <c r="DO34">
        <v>0</v>
      </c>
    </row>
    <row r="35" spans="1:119" x14ac:dyDescent="0.2">
      <c r="A35">
        <f>ROW(Source!A38)</f>
        <v>38</v>
      </c>
      <c r="B35">
        <v>64249956</v>
      </c>
      <c r="C35">
        <v>64250477</v>
      </c>
      <c r="D35">
        <v>0</v>
      </c>
      <c r="E35">
        <v>1076</v>
      </c>
      <c r="F35">
        <v>1</v>
      </c>
      <c r="G35">
        <v>15514512</v>
      </c>
      <c r="H35">
        <v>3</v>
      </c>
      <c r="I35" t="s">
        <v>16</v>
      </c>
      <c r="J35" t="s">
        <v>3</v>
      </c>
      <c r="K35" t="s">
        <v>67</v>
      </c>
      <c r="L35">
        <v>1354</v>
      </c>
      <c r="N35">
        <v>1010</v>
      </c>
      <c r="O35" t="s">
        <v>55</v>
      </c>
      <c r="P35" t="s">
        <v>55</v>
      </c>
      <c r="Q35">
        <v>1</v>
      </c>
      <c r="W35">
        <v>0</v>
      </c>
      <c r="X35">
        <v>-138536489</v>
      </c>
      <c r="Y35">
        <f t="shared" si="0"/>
        <v>28.571428999999998</v>
      </c>
      <c r="AA35">
        <v>1128.2</v>
      </c>
      <c r="AB35">
        <v>0</v>
      </c>
      <c r="AC35">
        <v>0</v>
      </c>
      <c r="AD35">
        <v>0</v>
      </c>
      <c r="AE35">
        <v>114.19</v>
      </c>
      <c r="AF35">
        <v>0</v>
      </c>
      <c r="AG35">
        <v>0</v>
      </c>
      <c r="AH35">
        <v>0</v>
      </c>
      <c r="AI35">
        <v>9.8800000000000008</v>
      </c>
      <c r="AJ35">
        <v>1</v>
      </c>
      <c r="AK35">
        <v>1</v>
      </c>
      <c r="AL35">
        <v>1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 t="s">
        <v>3</v>
      </c>
      <c r="AT35">
        <v>28.571428999999998</v>
      </c>
      <c r="AU35" t="s">
        <v>3</v>
      </c>
      <c r="AV35">
        <v>0</v>
      </c>
      <c r="AW35">
        <v>1</v>
      </c>
      <c r="AX35">
        <v>-1</v>
      </c>
      <c r="AY35">
        <v>0</v>
      </c>
      <c r="AZ35">
        <v>0</v>
      </c>
      <c r="BA35" t="s">
        <v>3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V35">
        <v>0</v>
      </c>
      <c r="CW35">
        <v>0</v>
      </c>
      <c r="CX35">
        <f>ROUND(Y35*Source!I38,9)</f>
        <v>12.000000180000001</v>
      </c>
      <c r="CY35">
        <f>AA35</f>
        <v>1128.2</v>
      </c>
      <c r="CZ35">
        <f>AE35</f>
        <v>114.19</v>
      </c>
      <c r="DA35">
        <f>AI35</f>
        <v>9.8800000000000008</v>
      </c>
      <c r="DB35">
        <f t="shared" si="1"/>
        <v>3262.57</v>
      </c>
      <c r="DC35">
        <f t="shared" si="2"/>
        <v>0</v>
      </c>
      <c r="DD35" t="s">
        <v>3</v>
      </c>
      <c r="DE35" t="s">
        <v>3</v>
      </c>
      <c r="DF35">
        <f>ROUND(ROUND(AE35*AI35,2)*CX35,2)</f>
        <v>13538.4</v>
      </c>
      <c r="DG35">
        <f t="shared" si="4"/>
        <v>0</v>
      </c>
      <c r="DH35">
        <f t="shared" si="5"/>
        <v>0</v>
      </c>
      <c r="DI35">
        <f t="shared" si="6"/>
        <v>0</v>
      </c>
      <c r="DJ35">
        <f>DF35</f>
        <v>13538.4</v>
      </c>
      <c r="DK35">
        <v>0</v>
      </c>
      <c r="DL35" t="s">
        <v>3</v>
      </c>
      <c r="DM35">
        <v>0</v>
      </c>
      <c r="DN35" t="s">
        <v>3</v>
      </c>
      <c r="DO35">
        <v>0</v>
      </c>
    </row>
    <row r="36" spans="1:119" x14ac:dyDescent="0.2">
      <c r="A36">
        <f>ROW(Source!A44)</f>
        <v>44</v>
      </c>
      <c r="B36">
        <v>64249956</v>
      </c>
      <c r="C36">
        <v>64250151</v>
      </c>
      <c r="D36">
        <v>62945603</v>
      </c>
      <c r="E36">
        <v>1076</v>
      </c>
      <c r="F36">
        <v>1</v>
      </c>
      <c r="G36">
        <v>15514512</v>
      </c>
      <c r="H36">
        <v>1</v>
      </c>
      <c r="I36" t="s">
        <v>192</v>
      </c>
      <c r="J36" t="s">
        <v>3</v>
      </c>
      <c r="K36" t="s">
        <v>193</v>
      </c>
      <c r="L36">
        <v>1191</v>
      </c>
      <c r="N36">
        <v>1013</v>
      </c>
      <c r="O36" t="s">
        <v>194</v>
      </c>
      <c r="P36" t="s">
        <v>194</v>
      </c>
      <c r="Q36">
        <v>1</v>
      </c>
      <c r="W36">
        <v>0</v>
      </c>
      <c r="X36">
        <v>476480486</v>
      </c>
      <c r="Y36">
        <f t="shared" si="0"/>
        <v>70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M36">
        <v>-2</v>
      </c>
      <c r="AN36">
        <v>0</v>
      </c>
      <c r="AO36">
        <v>1</v>
      </c>
      <c r="AP36">
        <v>0</v>
      </c>
      <c r="AQ36">
        <v>0</v>
      </c>
      <c r="AR36">
        <v>0</v>
      </c>
      <c r="AS36" t="s">
        <v>3</v>
      </c>
      <c r="AT36">
        <v>70</v>
      </c>
      <c r="AU36" t="s">
        <v>3</v>
      </c>
      <c r="AV36">
        <v>1</v>
      </c>
      <c r="AW36">
        <v>2</v>
      </c>
      <c r="AX36">
        <v>64250164</v>
      </c>
      <c r="AY36">
        <v>1</v>
      </c>
      <c r="AZ36">
        <v>0</v>
      </c>
      <c r="BA36">
        <v>23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U36">
        <f>ROUND(AT36*Source!I44*AH36*AL36,2)</f>
        <v>0</v>
      </c>
      <c r="CV36">
        <f>ROUND(Y36*Source!I44,9)</f>
        <v>29.4</v>
      </c>
      <c r="CW36">
        <v>0</v>
      </c>
      <c r="CX36">
        <f>ROUND(Y36*Source!I44,9)</f>
        <v>29.4</v>
      </c>
      <c r="CY36">
        <f>AD36</f>
        <v>0</v>
      </c>
      <c r="CZ36">
        <f>AH36</f>
        <v>0</v>
      </c>
      <c r="DA36">
        <f>AL36</f>
        <v>1</v>
      </c>
      <c r="DB36">
        <f t="shared" si="1"/>
        <v>0</v>
      </c>
      <c r="DC36">
        <f t="shared" si="2"/>
        <v>0</v>
      </c>
      <c r="DD36" t="s">
        <v>3</v>
      </c>
      <c r="DE36" t="s">
        <v>3</v>
      </c>
      <c r="DF36">
        <f t="shared" ref="DF36:DF44" si="16">ROUND(ROUND(AE36,2)*CX36,2)</f>
        <v>0</v>
      </c>
      <c r="DG36">
        <f t="shared" si="4"/>
        <v>0</v>
      </c>
      <c r="DH36">
        <f t="shared" si="5"/>
        <v>0</v>
      </c>
      <c r="DI36">
        <f t="shared" si="6"/>
        <v>0</v>
      </c>
      <c r="DJ36">
        <f>DI36</f>
        <v>0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">
      <c r="A37">
        <f>ROW(Source!A44)</f>
        <v>44</v>
      </c>
      <c r="B37">
        <v>64249956</v>
      </c>
      <c r="C37">
        <v>64250151</v>
      </c>
      <c r="D37">
        <v>62030395</v>
      </c>
      <c r="E37">
        <v>1</v>
      </c>
      <c r="F37">
        <v>1</v>
      </c>
      <c r="G37">
        <v>15514512</v>
      </c>
      <c r="H37">
        <v>2</v>
      </c>
      <c r="I37" t="s">
        <v>247</v>
      </c>
      <c r="J37" t="s">
        <v>248</v>
      </c>
      <c r="K37" t="s">
        <v>249</v>
      </c>
      <c r="L37">
        <v>1368</v>
      </c>
      <c r="N37">
        <v>1011</v>
      </c>
      <c r="O37" t="s">
        <v>198</v>
      </c>
      <c r="P37" t="s">
        <v>198</v>
      </c>
      <c r="Q37">
        <v>1</v>
      </c>
      <c r="W37">
        <v>0</v>
      </c>
      <c r="X37">
        <v>-247895439</v>
      </c>
      <c r="Y37">
        <f t="shared" si="0"/>
        <v>4</v>
      </c>
      <c r="AA37">
        <v>0</v>
      </c>
      <c r="AB37">
        <v>7.11</v>
      </c>
      <c r="AC37">
        <v>0</v>
      </c>
      <c r="AD37">
        <v>0</v>
      </c>
      <c r="AE37">
        <v>0</v>
      </c>
      <c r="AF37">
        <v>7.11</v>
      </c>
      <c r="AG37">
        <v>0</v>
      </c>
      <c r="AH37">
        <v>0</v>
      </c>
      <c r="AI37">
        <v>1</v>
      </c>
      <c r="AJ37">
        <v>1</v>
      </c>
      <c r="AK37">
        <v>1</v>
      </c>
      <c r="AL37">
        <v>1</v>
      </c>
      <c r="AM37">
        <v>-2</v>
      </c>
      <c r="AN37">
        <v>0</v>
      </c>
      <c r="AO37">
        <v>1</v>
      </c>
      <c r="AP37">
        <v>0</v>
      </c>
      <c r="AQ37">
        <v>0</v>
      </c>
      <c r="AR37">
        <v>0</v>
      </c>
      <c r="AS37" t="s">
        <v>3</v>
      </c>
      <c r="AT37">
        <v>4</v>
      </c>
      <c r="AU37" t="s">
        <v>3</v>
      </c>
      <c r="AV37">
        <v>0</v>
      </c>
      <c r="AW37">
        <v>2</v>
      </c>
      <c r="AX37">
        <v>64250165</v>
      </c>
      <c r="AY37">
        <v>1</v>
      </c>
      <c r="AZ37">
        <v>0</v>
      </c>
      <c r="BA37">
        <v>24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V37">
        <v>0</v>
      </c>
      <c r="CW37">
        <f>ROUND(Y37*Source!I44*DO37,9)</f>
        <v>0</v>
      </c>
      <c r="CX37">
        <f>ROUND(Y37*Source!I44,9)</f>
        <v>1.68</v>
      </c>
      <c r="CY37">
        <f>AB37</f>
        <v>7.11</v>
      </c>
      <c r="CZ37">
        <f>AF37</f>
        <v>7.11</v>
      </c>
      <c r="DA37">
        <f>AJ37</f>
        <v>1</v>
      </c>
      <c r="DB37">
        <f t="shared" si="1"/>
        <v>28.44</v>
      </c>
      <c r="DC37">
        <f t="shared" si="2"/>
        <v>0</v>
      </c>
      <c r="DD37" t="s">
        <v>3</v>
      </c>
      <c r="DE37" t="s">
        <v>3</v>
      </c>
      <c r="DF37">
        <f t="shared" si="16"/>
        <v>0</v>
      </c>
      <c r="DG37">
        <f t="shared" si="4"/>
        <v>11.94</v>
      </c>
      <c r="DH37">
        <f t="shared" si="5"/>
        <v>0</v>
      </c>
      <c r="DI37">
        <f t="shared" si="6"/>
        <v>0</v>
      </c>
      <c r="DJ37">
        <f>DG37</f>
        <v>11.94</v>
      </c>
      <c r="DK37">
        <v>0</v>
      </c>
      <c r="DL37" t="s">
        <v>3</v>
      </c>
      <c r="DM37">
        <v>0</v>
      </c>
      <c r="DN37" t="s">
        <v>3</v>
      </c>
      <c r="DO37">
        <v>0</v>
      </c>
    </row>
    <row r="38" spans="1:119" x14ac:dyDescent="0.2">
      <c r="A38">
        <f>ROW(Source!A44)</f>
        <v>44</v>
      </c>
      <c r="B38">
        <v>64249956</v>
      </c>
      <c r="C38">
        <v>64250151</v>
      </c>
      <c r="D38">
        <v>62030693</v>
      </c>
      <c r="E38">
        <v>1</v>
      </c>
      <c r="F38">
        <v>1</v>
      </c>
      <c r="G38">
        <v>15514512</v>
      </c>
      <c r="H38">
        <v>2</v>
      </c>
      <c r="I38" t="s">
        <v>195</v>
      </c>
      <c r="J38" t="s">
        <v>196</v>
      </c>
      <c r="K38" t="s">
        <v>197</v>
      </c>
      <c r="L38">
        <v>1368</v>
      </c>
      <c r="N38">
        <v>1011</v>
      </c>
      <c r="O38" t="s">
        <v>198</v>
      </c>
      <c r="P38" t="s">
        <v>198</v>
      </c>
      <c r="Q38">
        <v>1</v>
      </c>
      <c r="W38">
        <v>0</v>
      </c>
      <c r="X38">
        <v>-1845030748</v>
      </c>
      <c r="Y38">
        <f t="shared" si="0"/>
        <v>0.11</v>
      </c>
      <c r="AA38">
        <v>0</v>
      </c>
      <c r="AB38">
        <v>83.1</v>
      </c>
      <c r="AC38">
        <v>12.62</v>
      </c>
      <c r="AD38">
        <v>0</v>
      </c>
      <c r="AE38">
        <v>0</v>
      </c>
      <c r="AF38">
        <v>83.1</v>
      </c>
      <c r="AG38">
        <v>12.62</v>
      </c>
      <c r="AH38">
        <v>0</v>
      </c>
      <c r="AI38">
        <v>1</v>
      </c>
      <c r="AJ38">
        <v>1</v>
      </c>
      <c r="AK38">
        <v>1</v>
      </c>
      <c r="AL38">
        <v>1</v>
      </c>
      <c r="AM38">
        <v>-2</v>
      </c>
      <c r="AN38">
        <v>0</v>
      </c>
      <c r="AO38">
        <v>1</v>
      </c>
      <c r="AP38">
        <v>0</v>
      </c>
      <c r="AQ38">
        <v>0</v>
      </c>
      <c r="AR38">
        <v>0</v>
      </c>
      <c r="AS38" t="s">
        <v>3</v>
      </c>
      <c r="AT38">
        <v>0.11</v>
      </c>
      <c r="AU38" t="s">
        <v>3</v>
      </c>
      <c r="AV38">
        <v>0</v>
      </c>
      <c r="AW38">
        <v>2</v>
      </c>
      <c r="AX38">
        <v>64250166</v>
      </c>
      <c r="AY38">
        <v>1</v>
      </c>
      <c r="AZ38">
        <v>0</v>
      </c>
      <c r="BA38">
        <v>25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V38">
        <v>0</v>
      </c>
      <c r="CW38">
        <f>ROUND(Y38*Source!I44*DO38,9)</f>
        <v>0.58304400000000001</v>
      </c>
      <c r="CX38">
        <f>ROUND(Y38*Source!I44,9)</f>
        <v>4.6199999999999998E-2</v>
      </c>
      <c r="CY38">
        <f>AB38</f>
        <v>83.1</v>
      </c>
      <c r="CZ38">
        <f>AF38</f>
        <v>83.1</v>
      </c>
      <c r="DA38">
        <f>AJ38</f>
        <v>1</v>
      </c>
      <c r="DB38">
        <f t="shared" si="1"/>
        <v>9.14</v>
      </c>
      <c r="DC38">
        <f t="shared" si="2"/>
        <v>1.39</v>
      </c>
      <c r="DD38" t="s">
        <v>3</v>
      </c>
      <c r="DE38" t="s">
        <v>3</v>
      </c>
      <c r="DF38">
        <f t="shared" si="16"/>
        <v>0</v>
      </c>
      <c r="DG38">
        <f t="shared" si="4"/>
        <v>3.84</v>
      </c>
      <c r="DH38">
        <f t="shared" si="5"/>
        <v>0.57999999999999996</v>
      </c>
      <c r="DI38">
        <f t="shared" si="6"/>
        <v>0</v>
      </c>
      <c r="DJ38">
        <f>DG38</f>
        <v>3.84</v>
      </c>
      <c r="DK38">
        <v>0</v>
      </c>
      <c r="DL38" t="s">
        <v>199</v>
      </c>
      <c r="DM38">
        <v>0</v>
      </c>
      <c r="DN38" t="s">
        <v>194</v>
      </c>
      <c r="DO38">
        <v>12.62</v>
      </c>
    </row>
    <row r="39" spans="1:119" x14ac:dyDescent="0.2">
      <c r="A39">
        <f>ROW(Source!A44)</f>
        <v>44</v>
      </c>
      <c r="B39">
        <v>64249956</v>
      </c>
      <c r="C39">
        <v>64250151</v>
      </c>
      <c r="D39">
        <v>62000544</v>
      </c>
      <c r="E39">
        <v>1</v>
      </c>
      <c r="F39">
        <v>1</v>
      </c>
      <c r="G39">
        <v>15514512</v>
      </c>
      <c r="H39">
        <v>3</v>
      </c>
      <c r="I39" t="s">
        <v>250</v>
      </c>
      <c r="J39" t="s">
        <v>251</v>
      </c>
      <c r="K39" t="s">
        <v>252</v>
      </c>
      <c r="L39">
        <v>1348</v>
      </c>
      <c r="N39">
        <v>1009</v>
      </c>
      <c r="O39" t="s">
        <v>209</v>
      </c>
      <c r="P39" t="s">
        <v>209</v>
      </c>
      <c r="Q39">
        <v>1000</v>
      </c>
      <c r="W39">
        <v>0</v>
      </c>
      <c r="X39">
        <v>-1118993546</v>
      </c>
      <c r="Y39">
        <f t="shared" si="0"/>
        <v>1.4E-2</v>
      </c>
      <c r="AA39">
        <v>7254.88</v>
      </c>
      <c r="AB39">
        <v>0</v>
      </c>
      <c r="AC39">
        <v>0</v>
      </c>
      <c r="AD39">
        <v>0</v>
      </c>
      <c r="AE39">
        <v>7254.88</v>
      </c>
      <c r="AF39">
        <v>0</v>
      </c>
      <c r="AG39">
        <v>0</v>
      </c>
      <c r="AH39">
        <v>0</v>
      </c>
      <c r="AI39">
        <v>1</v>
      </c>
      <c r="AJ39">
        <v>1</v>
      </c>
      <c r="AK39">
        <v>1</v>
      </c>
      <c r="AL39">
        <v>1</v>
      </c>
      <c r="AM39">
        <v>-2</v>
      </c>
      <c r="AN39">
        <v>0</v>
      </c>
      <c r="AO39">
        <v>1</v>
      </c>
      <c r="AP39">
        <v>0</v>
      </c>
      <c r="AQ39">
        <v>0</v>
      </c>
      <c r="AR39">
        <v>0</v>
      </c>
      <c r="AS39" t="s">
        <v>3</v>
      </c>
      <c r="AT39">
        <v>1.4E-2</v>
      </c>
      <c r="AU39" t="s">
        <v>3</v>
      </c>
      <c r="AV39">
        <v>0</v>
      </c>
      <c r="AW39">
        <v>2</v>
      </c>
      <c r="AX39">
        <v>64250167</v>
      </c>
      <c r="AY39">
        <v>1</v>
      </c>
      <c r="AZ39">
        <v>0</v>
      </c>
      <c r="BA39">
        <v>26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V39">
        <v>0</v>
      </c>
      <c r="CW39">
        <v>0</v>
      </c>
      <c r="CX39">
        <f>ROUND(Y39*Source!I44,9)</f>
        <v>5.8799999999999998E-3</v>
      </c>
      <c r="CY39">
        <f>AA39</f>
        <v>7254.88</v>
      </c>
      <c r="CZ39">
        <f>AE39</f>
        <v>7254.88</v>
      </c>
      <c r="DA39">
        <f>AI39</f>
        <v>1</v>
      </c>
      <c r="DB39">
        <f t="shared" si="1"/>
        <v>101.57</v>
      </c>
      <c r="DC39">
        <f t="shared" si="2"/>
        <v>0</v>
      </c>
      <c r="DD39" t="s">
        <v>3</v>
      </c>
      <c r="DE39" t="s">
        <v>3</v>
      </c>
      <c r="DF39">
        <f t="shared" si="16"/>
        <v>42.66</v>
      </c>
      <c r="DG39">
        <f t="shared" si="4"/>
        <v>0</v>
      </c>
      <c r="DH39">
        <f t="shared" si="5"/>
        <v>0</v>
      </c>
      <c r="DI39">
        <f t="shared" si="6"/>
        <v>0</v>
      </c>
      <c r="DJ39">
        <f>DF39</f>
        <v>42.66</v>
      </c>
      <c r="DK39">
        <v>0</v>
      </c>
      <c r="DL39" t="s">
        <v>3</v>
      </c>
      <c r="DM39">
        <v>0</v>
      </c>
      <c r="DN39" t="s">
        <v>3</v>
      </c>
      <c r="DO39">
        <v>0</v>
      </c>
    </row>
    <row r="40" spans="1:119" x14ac:dyDescent="0.2">
      <c r="A40">
        <f>ROW(Source!A44)</f>
        <v>44</v>
      </c>
      <c r="B40">
        <v>64249956</v>
      </c>
      <c r="C40">
        <v>64250151</v>
      </c>
      <c r="D40">
        <v>62001017</v>
      </c>
      <c r="E40">
        <v>1</v>
      </c>
      <c r="F40">
        <v>1</v>
      </c>
      <c r="G40">
        <v>15514512</v>
      </c>
      <c r="H40">
        <v>3</v>
      </c>
      <c r="I40" t="s">
        <v>253</v>
      </c>
      <c r="J40" t="s">
        <v>254</v>
      </c>
      <c r="K40" t="s">
        <v>255</v>
      </c>
      <c r="L40">
        <v>1348</v>
      </c>
      <c r="N40">
        <v>1009</v>
      </c>
      <c r="O40" t="s">
        <v>209</v>
      </c>
      <c r="P40" t="s">
        <v>209</v>
      </c>
      <c r="Q40">
        <v>1000</v>
      </c>
      <c r="W40">
        <v>0</v>
      </c>
      <c r="X40">
        <v>841672276</v>
      </c>
      <c r="Y40">
        <f t="shared" si="0"/>
        <v>2.4000000000000001E-5</v>
      </c>
      <c r="AA40">
        <v>8596.85</v>
      </c>
      <c r="AB40">
        <v>0</v>
      </c>
      <c r="AC40">
        <v>0</v>
      </c>
      <c r="AD40">
        <v>0</v>
      </c>
      <c r="AE40">
        <v>8596.85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M40">
        <v>-2</v>
      </c>
      <c r="AN40">
        <v>0</v>
      </c>
      <c r="AO40">
        <v>1</v>
      </c>
      <c r="AP40">
        <v>0</v>
      </c>
      <c r="AQ40">
        <v>0</v>
      </c>
      <c r="AR40">
        <v>0</v>
      </c>
      <c r="AS40" t="s">
        <v>3</v>
      </c>
      <c r="AT40">
        <v>2.4000000000000001E-5</v>
      </c>
      <c r="AU40" t="s">
        <v>3</v>
      </c>
      <c r="AV40">
        <v>0</v>
      </c>
      <c r="AW40">
        <v>2</v>
      </c>
      <c r="AX40">
        <v>64250168</v>
      </c>
      <c r="AY40">
        <v>1</v>
      </c>
      <c r="AZ40">
        <v>0</v>
      </c>
      <c r="BA40">
        <v>27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V40">
        <v>0</v>
      </c>
      <c r="CW40">
        <v>0</v>
      </c>
      <c r="CX40">
        <f>ROUND(Y40*Source!I44,9)</f>
        <v>1.008E-5</v>
      </c>
      <c r="CY40">
        <f>AA40</f>
        <v>8596.85</v>
      </c>
      <c r="CZ40">
        <f>AE40</f>
        <v>8596.85</v>
      </c>
      <c r="DA40">
        <f>AI40</f>
        <v>1</v>
      </c>
      <c r="DB40">
        <f t="shared" si="1"/>
        <v>0.21</v>
      </c>
      <c r="DC40">
        <f t="shared" si="2"/>
        <v>0</v>
      </c>
      <c r="DD40" t="s">
        <v>3</v>
      </c>
      <c r="DE40" t="s">
        <v>3</v>
      </c>
      <c r="DF40">
        <f t="shared" si="16"/>
        <v>0.09</v>
      </c>
      <c r="DG40">
        <f t="shared" si="4"/>
        <v>0</v>
      </c>
      <c r="DH40">
        <f t="shared" si="5"/>
        <v>0</v>
      </c>
      <c r="DI40">
        <f t="shared" si="6"/>
        <v>0</v>
      </c>
      <c r="DJ40">
        <f>DF40</f>
        <v>0.09</v>
      </c>
      <c r="DK40">
        <v>0</v>
      </c>
      <c r="DL40" t="s">
        <v>3</v>
      </c>
      <c r="DM40">
        <v>0</v>
      </c>
      <c r="DN40" t="s">
        <v>3</v>
      </c>
      <c r="DO40">
        <v>0</v>
      </c>
    </row>
    <row r="41" spans="1:119" x14ac:dyDescent="0.2">
      <c r="A41">
        <f>ROW(Source!A44)</f>
        <v>44</v>
      </c>
      <c r="B41">
        <v>64249956</v>
      </c>
      <c r="C41">
        <v>64250151</v>
      </c>
      <c r="D41">
        <v>61999975</v>
      </c>
      <c r="E41">
        <v>1</v>
      </c>
      <c r="F41">
        <v>1</v>
      </c>
      <c r="G41">
        <v>15514512</v>
      </c>
      <c r="H41">
        <v>3</v>
      </c>
      <c r="I41" t="s">
        <v>256</v>
      </c>
      <c r="J41" t="s">
        <v>257</v>
      </c>
      <c r="K41" t="s">
        <v>258</v>
      </c>
      <c r="L41">
        <v>1354</v>
      </c>
      <c r="N41">
        <v>1010</v>
      </c>
      <c r="O41" t="s">
        <v>55</v>
      </c>
      <c r="P41" t="s">
        <v>55</v>
      </c>
      <c r="Q41">
        <v>1</v>
      </c>
      <c r="W41">
        <v>0</v>
      </c>
      <c r="X41">
        <v>235182232</v>
      </c>
      <c r="Y41">
        <f t="shared" si="0"/>
        <v>97.6</v>
      </c>
      <c r="AA41">
        <v>3.86</v>
      </c>
      <c r="AB41">
        <v>0</v>
      </c>
      <c r="AC41">
        <v>0</v>
      </c>
      <c r="AD41">
        <v>0</v>
      </c>
      <c r="AE41">
        <v>3.86</v>
      </c>
      <c r="AF41">
        <v>0</v>
      </c>
      <c r="AG41">
        <v>0</v>
      </c>
      <c r="AH41">
        <v>0</v>
      </c>
      <c r="AI41">
        <v>1</v>
      </c>
      <c r="AJ41">
        <v>1</v>
      </c>
      <c r="AK41">
        <v>1</v>
      </c>
      <c r="AL41">
        <v>1</v>
      </c>
      <c r="AM41">
        <v>-2</v>
      </c>
      <c r="AN41">
        <v>0</v>
      </c>
      <c r="AO41">
        <v>1</v>
      </c>
      <c r="AP41">
        <v>0</v>
      </c>
      <c r="AQ41">
        <v>0</v>
      </c>
      <c r="AR41">
        <v>0</v>
      </c>
      <c r="AS41" t="s">
        <v>3</v>
      </c>
      <c r="AT41">
        <v>97.6</v>
      </c>
      <c r="AU41" t="s">
        <v>3</v>
      </c>
      <c r="AV41">
        <v>0</v>
      </c>
      <c r="AW41">
        <v>2</v>
      </c>
      <c r="AX41">
        <v>64250169</v>
      </c>
      <c r="AY41">
        <v>1</v>
      </c>
      <c r="AZ41">
        <v>0</v>
      </c>
      <c r="BA41">
        <v>28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V41">
        <v>0</v>
      </c>
      <c r="CW41">
        <v>0</v>
      </c>
      <c r="CX41">
        <f>ROUND(Y41*Source!I44,9)</f>
        <v>40.991999999999997</v>
      </c>
      <c r="CY41">
        <f>AA41</f>
        <v>3.86</v>
      </c>
      <c r="CZ41">
        <f>AE41</f>
        <v>3.86</v>
      </c>
      <c r="DA41">
        <f>AI41</f>
        <v>1</v>
      </c>
      <c r="DB41">
        <f t="shared" si="1"/>
        <v>376.74</v>
      </c>
      <c r="DC41">
        <f t="shared" si="2"/>
        <v>0</v>
      </c>
      <c r="DD41" t="s">
        <v>3</v>
      </c>
      <c r="DE41" t="s">
        <v>3</v>
      </c>
      <c r="DF41">
        <f t="shared" si="16"/>
        <v>158.22999999999999</v>
      </c>
      <c r="DG41">
        <f t="shared" si="4"/>
        <v>0</v>
      </c>
      <c r="DH41">
        <f t="shared" si="5"/>
        <v>0</v>
      </c>
      <c r="DI41">
        <f t="shared" si="6"/>
        <v>0</v>
      </c>
      <c r="DJ41">
        <f>DF41</f>
        <v>158.22999999999999</v>
      </c>
      <c r="DK41">
        <v>0</v>
      </c>
      <c r="DL41" t="s">
        <v>3</v>
      </c>
      <c r="DM41">
        <v>0</v>
      </c>
      <c r="DN41" t="s">
        <v>3</v>
      </c>
      <c r="DO41">
        <v>0</v>
      </c>
    </row>
    <row r="42" spans="1:119" x14ac:dyDescent="0.2">
      <c r="A42">
        <f>ROW(Source!A44)</f>
        <v>44</v>
      </c>
      <c r="B42">
        <v>64249956</v>
      </c>
      <c r="C42">
        <v>64250151</v>
      </c>
      <c r="D42">
        <v>62000150</v>
      </c>
      <c r="E42">
        <v>1</v>
      </c>
      <c r="F42">
        <v>1</v>
      </c>
      <c r="G42">
        <v>15514512</v>
      </c>
      <c r="H42">
        <v>3</v>
      </c>
      <c r="I42" t="s">
        <v>206</v>
      </c>
      <c r="J42" t="s">
        <v>207</v>
      </c>
      <c r="K42" t="s">
        <v>208</v>
      </c>
      <c r="L42">
        <v>1348</v>
      </c>
      <c r="N42">
        <v>1009</v>
      </c>
      <c r="O42" t="s">
        <v>209</v>
      </c>
      <c r="P42" t="s">
        <v>209</v>
      </c>
      <c r="Q42">
        <v>1000</v>
      </c>
      <c r="W42">
        <v>0</v>
      </c>
      <c r="X42">
        <v>-620210662</v>
      </c>
      <c r="Y42">
        <f t="shared" si="0"/>
        <v>2.7000000000000001E-3</v>
      </c>
      <c r="AA42">
        <v>11242.42</v>
      </c>
      <c r="AB42">
        <v>0</v>
      </c>
      <c r="AC42">
        <v>0</v>
      </c>
      <c r="AD42">
        <v>0</v>
      </c>
      <c r="AE42">
        <v>11242.42</v>
      </c>
      <c r="AF42">
        <v>0</v>
      </c>
      <c r="AG42">
        <v>0</v>
      </c>
      <c r="AH42">
        <v>0</v>
      </c>
      <c r="AI42">
        <v>1</v>
      </c>
      <c r="AJ42">
        <v>1</v>
      </c>
      <c r="AK42">
        <v>1</v>
      </c>
      <c r="AL42">
        <v>1</v>
      </c>
      <c r="AM42">
        <v>-2</v>
      </c>
      <c r="AN42">
        <v>0</v>
      </c>
      <c r="AO42">
        <v>1</v>
      </c>
      <c r="AP42">
        <v>0</v>
      </c>
      <c r="AQ42">
        <v>0</v>
      </c>
      <c r="AR42">
        <v>0</v>
      </c>
      <c r="AS42" t="s">
        <v>3</v>
      </c>
      <c r="AT42">
        <v>2.7000000000000001E-3</v>
      </c>
      <c r="AU42" t="s">
        <v>3</v>
      </c>
      <c r="AV42">
        <v>0</v>
      </c>
      <c r="AW42">
        <v>2</v>
      </c>
      <c r="AX42">
        <v>64250170</v>
      </c>
      <c r="AY42">
        <v>1</v>
      </c>
      <c r="AZ42">
        <v>0</v>
      </c>
      <c r="BA42">
        <v>29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V42">
        <v>0</v>
      </c>
      <c r="CW42">
        <v>0</v>
      </c>
      <c r="CX42">
        <f>ROUND(Y42*Source!I44,9)</f>
        <v>1.134E-3</v>
      </c>
      <c r="CY42">
        <f>AA42</f>
        <v>11242.42</v>
      </c>
      <c r="CZ42">
        <f>AE42</f>
        <v>11242.42</v>
      </c>
      <c r="DA42">
        <f>AI42</f>
        <v>1</v>
      </c>
      <c r="DB42">
        <f t="shared" si="1"/>
        <v>30.35</v>
      </c>
      <c r="DC42">
        <f t="shared" si="2"/>
        <v>0</v>
      </c>
      <c r="DD42" t="s">
        <v>3</v>
      </c>
      <c r="DE42" t="s">
        <v>3</v>
      </c>
      <c r="DF42">
        <f t="shared" si="16"/>
        <v>12.75</v>
      </c>
      <c r="DG42">
        <f t="shared" si="4"/>
        <v>0</v>
      </c>
      <c r="DH42">
        <f t="shared" si="5"/>
        <v>0</v>
      </c>
      <c r="DI42">
        <f t="shared" si="6"/>
        <v>0</v>
      </c>
      <c r="DJ42">
        <f>DF42</f>
        <v>12.75</v>
      </c>
      <c r="DK42">
        <v>0</v>
      </c>
      <c r="DL42" t="s">
        <v>3</v>
      </c>
      <c r="DM42">
        <v>0</v>
      </c>
      <c r="DN42" t="s">
        <v>3</v>
      </c>
      <c r="DO42">
        <v>0</v>
      </c>
    </row>
    <row r="43" spans="1:119" x14ac:dyDescent="0.2">
      <c r="A43">
        <f>ROW(Source!A46)</f>
        <v>46</v>
      </c>
      <c r="B43">
        <v>64249956</v>
      </c>
      <c r="C43">
        <v>64250464</v>
      </c>
      <c r="D43">
        <v>62945603</v>
      </c>
      <c r="E43">
        <v>15514512</v>
      </c>
      <c r="F43">
        <v>1</v>
      </c>
      <c r="G43">
        <v>15514512</v>
      </c>
      <c r="H43">
        <v>1</v>
      </c>
      <c r="I43" t="s">
        <v>192</v>
      </c>
      <c r="J43" t="s">
        <v>3</v>
      </c>
      <c r="K43" t="s">
        <v>193</v>
      </c>
      <c r="L43">
        <v>1191</v>
      </c>
      <c r="N43">
        <v>1013</v>
      </c>
      <c r="O43" t="s">
        <v>194</v>
      </c>
      <c r="P43" t="s">
        <v>194</v>
      </c>
      <c r="Q43">
        <v>1</v>
      </c>
      <c r="W43">
        <v>0</v>
      </c>
      <c r="X43">
        <v>476480486</v>
      </c>
      <c r="Y43">
        <f t="shared" si="0"/>
        <v>80.5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1</v>
      </c>
      <c r="AJ43">
        <v>1</v>
      </c>
      <c r="AK43">
        <v>1</v>
      </c>
      <c r="AL43">
        <v>1</v>
      </c>
      <c r="AM43">
        <v>-2</v>
      </c>
      <c r="AN43">
        <v>0</v>
      </c>
      <c r="AO43">
        <v>1</v>
      </c>
      <c r="AP43">
        <v>0</v>
      </c>
      <c r="AQ43">
        <v>0</v>
      </c>
      <c r="AR43">
        <v>0</v>
      </c>
      <c r="AS43" t="s">
        <v>3</v>
      </c>
      <c r="AT43">
        <v>80.5</v>
      </c>
      <c r="AU43" t="s">
        <v>3</v>
      </c>
      <c r="AV43">
        <v>1</v>
      </c>
      <c r="AW43">
        <v>2</v>
      </c>
      <c r="AX43">
        <v>64250465</v>
      </c>
      <c r="AY43">
        <v>1</v>
      </c>
      <c r="AZ43">
        <v>0</v>
      </c>
      <c r="BA43">
        <v>32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U43">
        <f>ROUND(AT43*Source!I46*AH43*AL43,2)</f>
        <v>0</v>
      </c>
      <c r="CV43">
        <f>ROUND(Y43*Source!I46,9)</f>
        <v>46.69</v>
      </c>
      <c r="CW43">
        <v>0</v>
      </c>
      <c r="CX43">
        <f>ROUND(Y43*Source!I46,9)</f>
        <v>46.69</v>
      </c>
      <c r="CY43">
        <f>AD43</f>
        <v>0</v>
      </c>
      <c r="CZ43">
        <f>AH43</f>
        <v>0</v>
      </c>
      <c r="DA43">
        <f>AL43</f>
        <v>1</v>
      </c>
      <c r="DB43">
        <f t="shared" si="1"/>
        <v>0</v>
      </c>
      <c r="DC43">
        <f t="shared" si="2"/>
        <v>0</v>
      </c>
      <c r="DD43" t="s">
        <v>3</v>
      </c>
      <c r="DE43" t="s">
        <v>3</v>
      </c>
      <c r="DF43">
        <f t="shared" si="16"/>
        <v>0</v>
      </c>
      <c r="DG43">
        <f t="shared" si="4"/>
        <v>0</v>
      </c>
      <c r="DH43">
        <f t="shared" si="5"/>
        <v>0</v>
      </c>
      <c r="DI43">
        <f t="shared" si="6"/>
        <v>0</v>
      </c>
      <c r="DJ43">
        <f>DI43</f>
        <v>0</v>
      </c>
      <c r="DK43">
        <v>0</v>
      </c>
      <c r="DL43" t="s">
        <v>3</v>
      </c>
      <c r="DM43">
        <v>0</v>
      </c>
      <c r="DN43" t="s">
        <v>3</v>
      </c>
      <c r="DO43">
        <v>0</v>
      </c>
    </row>
    <row r="44" spans="1:119" x14ac:dyDescent="0.2">
      <c r="A44">
        <f>ROW(Source!A46)</f>
        <v>46</v>
      </c>
      <c r="B44">
        <v>64249956</v>
      </c>
      <c r="C44">
        <v>64250464</v>
      </c>
      <c r="D44">
        <v>62958627</v>
      </c>
      <c r="E44">
        <v>1</v>
      </c>
      <c r="F44">
        <v>1</v>
      </c>
      <c r="G44">
        <v>15514512</v>
      </c>
      <c r="H44">
        <v>2</v>
      </c>
      <c r="I44" t="s">
        <v>244</v>
      </c>
      <c r="J44" t="s">
        <v>245</v>
      </c>
      <c r="K44" t="s">
        <v>246</v>
      </c>
      <c r="L44">
        <v>1368</v>
      </c>
      <c r="N44">
        <v>1011</v>
      </c>
      <c r="O44" t="s">
        <v>198</v>
      </c>
      <c r="P44" t="s">
        <v>198</v>
      </c>
      <c r="Q44">
        <v>1</v>
      </c>
      <c r="W44">
        <v>0</v>
      </c>
      <c r="X44">
        <v>-1120917231</v>
      </c>
      <c r="Y44">
        <f t="shared" si="0"/>
        <v>5</v>
      </c>
      <c r="AA44">
        <v>0</v>
      </c>
      <c r="AB44">
        <v>441.32</v>
      </c>
      <c r="AC44">
        <v>1.36</v>
      </c>
      <c r="AD44">
        <v>0</v>
      </c>
      <c r="AE44">
        <v>0</v>
      </c>
      <c r="AF44">
        <v>441.32</v>
      </c>
      <c r="AG44">
        <v>1.36</v>
      </c>
      <c r="AH44">
        <v>0</v>
      </c>
      <c r="AI44">
        <v>1</v>
      </c>
      <c r="AJ44">
        <v>1</v>
      </c>
      <c r="AK44">
        <v>1</v>
      </c>
      <c r="AL44">
        <v>1</v>
      </c>
      <c r="AM44">
        <v>-2</v>
      </c>
      <c r="AN44">
        <v>0</v>
      </c>
      <c r="AO44">
        <v>1</v>
      </c>
      <c r="AP44">
        <v>0</v>
      </c>
      <c r="AQ44">
        <v>0</v>
      </c>
      <c r="AR44">
        <v>0</v>
      </c>
      <c r="AS44" t="s">
        <v>3</v>
      </c>
      <c r="AT44">
        <v>5</v>
      </c>
      <c r="AU44" t="s">
        <v>3</v>
      </c>
      <c r="AV44">
        <v>0</v>
      </c>
      <c r="AW44">
        <v>2</v>
      </c>
      <c r="AX44">
        <v>64250466</v>
      </c>
      <c r="AY44">
        <v>1</v>
      </c>
      <c r="AZ44">
        <v>0</v>
      </c>
      <c r="BA44">
        <v>33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V44">
        <v>0</v>
      </c>
      <c r="CW44">
        <f>ROUND(Y44*Source!I46*DO44,9)</f>
        <v>0</v>
      </c>
      <c r="CX44">
        <f>ROUND(Y44*Source!I46,9)</f>
        <v>2.9</v>
      </c>
      <c r="CY44">
        <f>AB44</f>
        <v>441.32</v>
      </c>
      <c r="CZ44">
        <f>AF44</f>
        <v>441.32</v>
      </c>
      <c r="DA44">
        <f>AJ44</f>
        <v>1</v>
      </c>
      <c r="DB44">
        <f t="shared" si="1"/>
        <v>2206.6</v>
      </c>
      <c r="DC44">
        <f t="shared" si="2"/>
        <v>6.8</v>
      </c>
      <c r="DD44" t="s">
        <v>3</v>
      </c>
      <c r="DE44" t="s">
        <v>3</v>
      </c>
      <c r="DF44">
        <f t="shared" si="16"/>
        <v>0</v>
      </c>
      <c r="DG44">
        <f t="shared" si="4"/>
        <v>1279.83</v>
      </c>
      <c r="DH44">
        <f t="shared" si="5"/>
        <v>3.94</v>
      </c>
      <c r="DI44">
        <f t="shared" si="6"/>
        <v>0</v>
      </c>
      <c r="DJ44">
        <f>DG44</f>
        <v>1279.83</v>
      </c>
      <c r="DK44">
        <v>0</v>
      </c>
      <c r="DL44" t="s">
        <v>3</v>
      </c>
      <c r="DM44">
        <v>0</v>
      </c>
      <c r="DN44" t="s">
        <v>3</v>
      </c>
      <c r="DO44">
        <v>0</v>
      </c>
    </row>
    <row r="45" spans="1:119" x14ac:dyDescent="0.2">
      <c r="A45">
        <f>ROW(Source!A46)</f>
        <v>46</v>
      </c>
      <c r="B45">
        <v>64249956</v>
      </c>
      <c r="C45">
        <v>64250464</v>
      </c>
      <c r="D45">
        <v>0</v>
      </c>
      <c r="E45">
        <v>1076</v>
      </c>
      <c r="F45">
        <v>1</v>
      </c>
      <c r="G45">
        <v>15514512</v>
      </c>
      <c r="H45">
        <v>3</v>
      </c>
      <c r="I45" t="s">
        <v>16</v>
      </c>
      <c r="J45" t="s">
        <v>3</v>
      </c>
      <c r="K45" t="s">
        <v>54</v>
      </c>
      <c r="L45">
        <v>1354</v>
      </c>
      <c r="N45">
        <v>1010</v>
      </c>
      <c r="O45" t="s">
        <v>55</v>
      </c>
      <c r="P45" t="s">
        <v>55</v>
      </c>
      <c r="Q45">
        <v>1</v>
      </c>
      <c r="W45">
        <v>0</v>
      </c>
      <c r="X45">
        <v>277238542</v>
      </c>
      <c r="Y45">
        <f t="shared" si="0"/>
        <v>10.344828</v>
      </c>
      <c r="AA45">
        <v>14485.76</v>
      </c>
      <c r="AB45">
        <v>0</v>
      </c>
      <c r="AC45">
        <v>0</v>
      </c>
      <c r="AD45">
        <v>0</v>
      </c>
      <c r="AE45">
        <v>1466.17</v>
      </c>
      <c r="AF45">
        <v>0</v>
      </c>
      <c r="AG45">
        <v>0</v>
      </c>
      <c r="AH45">
        <v>0</v>
      </c>
      <c r="AI45">
        <v>9.8800000000000008</v>
      </c>
      <c r="AJ45">
        <v>1</v>
      </c>
      <c r="AK45">
        <v>1</v>
      </c>
      <c r="AL45">
        <v>1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 t="s">
        <v>3</v>
      </c>
      <c r="AT45">
        <v>10.344828</v>
      </c>
      <c r="AU45" t="s">
        <v>3</v>
      </c>
      <c r="AV45">
        <v>0</v>
      </c>
      <c r="AW45">
        <v>1</v>
      </c>
      <c r="AX45">
        <v>-1</v>
      </c>
      <c r="AY45">
        <v>0</v>
      </c>
      <c r="AZ45">
        <v>0</v>
      </c>
      <c r="BA45" t="s">
        <v>3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V45">
        <v>0</v>
      </c>
      <c r="CW45">
        <v>0</v>
      </c>
      <c r="CX45">
        <f>ROUND(Y45*Source!I46,9)</f>
        <v>6.0000002400000003</v>
      </c>
      <c r="CY45">
        <f>AA45</f>
        <v>14485.76</v>
      </c>
      <c r="CZ45">
        <f>AE45</f>
        <v>1466.17</v>
      </c>
      <c r="DA45">
        <f>AI45</f>
        <v>9.8800000000000008</v>
      </c>
      <c r="DB45">
        <f t="shared" si="1"/>
        <v>15167.28</v>
      </c>
      <c r="DC45">
        <f t="shared" si="2"/>
        <v>0</v>
      </c>
      <c r="DD45" t="s">
        <v>3</v>
      </c>
      <c r="DE45" t="s">
        <v>3</v>
      </c>
      <c r="DF45">
        <f>ROUND(ROUND(AE45*AI45,2)*CX45,2)</f>
        <v>86914.559999999998</v>
      </c>
      <c r="DG45">
        <f t="shared" si="4"/>
        <v>0</v>
      </c>
      <c r="DH45">
        <f t="shared" si="5"/>
        <v>0</v>
      </c>
      <c r="DI45">
        <f t="shared" si="6"/>
        <v>0</v>
      </c>
      <c r="DJ45">
        <f>DF45</f>
        <v>86914.559999999998</v>
      </c>
      <c r="DK45">
        <v>0</v>
      </c>
      <c r="DL45" t="s">
        <v>3</v>
      </c>
      <c r="DM45">
        <v>0</v>
      </c>
      <c r="DN45" t="s">
        <v>3</v>
      </c>
      <c r="DO45">
        <v>0</v>
      </c>
    </row>
    <row r="46" spans="1:119" x14ac:dyDescent="0.2">
      <c r="A46">
        <f>ROW(Source!A46)</f>
        <v>46</v>
      </c>
      <c r="B46">
        <v>64249956</v>
      </c>
      <c r="C46">
        <v>64250464</v>
      </c>
      <c r="D46">
        <v>0</v>
      </c>
      <c r="E46">
        <v>1076</v>
      </c>
      <c r="F46">
        <v>1</v>
      </c>
      <c r="G46">
        <v>15514512</v>
      </c>
      <c r="H46">
        <v>3</v>
      </c>
      <c r="I46" t="s">
        <v>16</v>
      </c>
      <c r="J46" t="s">
        <v>3</v>
      </c>
      <c r="K46" t="s">
        <v>58</v>
      </c>
      <c r="L46">
        <v>1354</v>
      </c>
      <c r="N46">
        <v>1010</v>
      </c>
      <c r="O46" t="s">
        <v>55</v>
      </c>
      <c r="P46" t="s">
        <v>55</v>
      </c>
      <c r="Q46">
        <v>1</v>
      </c>
      <c r="W46">
        <v>0</v>
      </c>
      <c r="X46">
        <v>-1269339310</v>
      </c>
      <c r="Y46">
        <f t="shared" si="0"/>
        <v>10.344828</v>
      </c>
      <c r="AA46">
        <v>6756.54</v>
      </c>
      <c r="AB46">
        <v>0</v>
      </c>
      <c r="AC46">
        <v>0</v>
      </c>
      <c r="AD46">
        <v>0</v>
      </c>
      <c r="AE46">
        <v>683.86</v>
      </c>
      <c r="AF46">
        <v>0</v>
      </c>
      <c r="AG46">
        <v>0</v>
      </c>
      <c r="AH46">
        <v>0</v>
      </c>
      <c r="AI46">
        <v>9.8800000000000008</v>
      </c>
      <c r="AJ46">
        <v>1</v>
      </c>
      <c r="AK46">
        <v>1</v>
      </c>
      <c r="AL46">
        <v>1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 t="s">
        <v>3</v>
      </c>
      <c r="AT46">
        <v>10.344828</v>
      </c>
      <c r="AU46" t="s">
        <v>3</v>
      </c>
      <c r="AV46">
        <v>0</v>
      </c>
      <c r="AW46">
        <v>1</v>
      </c>
      <c r="AX46">
        <v>-1</v>
      </c>
      <c r="AY46">
        <v>0</v>
      </c>
      <c r="AZ46">
        <v>0</v>
      </c>
      <c r="BA46" t="s">
        <v>3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V46">
        <v>0</v>
      </c>
      <c r="CW46">
        <v>0</v>
      </c>
      <c r="CX46">
        <f>ROUND(Y46*Source!I46,9)</f>
        <v>6.0000002400000003</v>
      </c>
      <c r="CY46">
        <f>AA46</f>
        <v>6756.54</v>
      </c>
      <c r="CZ46">
        <f>AE46</f>
        <v>683.86</v>
      </c>
      <c r="DA46">
        <f>AI46</f>
        <v>9.8800000000000008</v>
      </c>
      <c r="DB46">
        <f t="shared" si="1"/>
        <v>7074.41</v>
      </c>
      <c r="DC46">
        <f t="shared" si="2"/>
        <v>0</v>
      </c>
      <c r="DD46" t="s">
        <v>3</v>
      </c>
      <c r="DE46" t="s">
        <v>3</v>
      </c>
      <c r="DF46">
        <f>ROUND(ROUND(AE46*AI46,2)*CX46,2)</f>
        <v>40539.24</v>
      </c>
      <c r="DG46">
        <f t="shared" si="4"/>
        <v>0</v>
      </c>
      <c r="DH46">
        <f t="shared" si="5"/>
        <v>0</v>
      </c>
      <c r="DI46">
        <f t="shared" si="6"/>
        <v>0</v>
      </c>
      <c r="DJ46">
        <f>DF46</f>
        <v>40539.24</v>
      </c>
      <c r="DK46">
        <v>0</v>
      </c>
      <c r="DL46" t="s">
        <v>3</v>
      </c>
      <c r="DM46">
        <v>0</v>
      </c>
      <c r="DN46" t="s">
        <v>3</v>
      </c>
      <c r="DO46">
        <v>0</v>
      </c>
    </row>
    <row r="47" spans="1:119" x14ac:dyDescent="0.2">
      <c r="A47">
        <f>ROW(Source!A46)</f>
        <v>46</v>
      </c>
      <c r="B47">
        <v>64249956</v>
      </c>
      <c r="C47">
        <v>64250464</v>
      </c>
      <c r="D47">
        <v>0</v>
      </c>
      <c r="E47">
        <v>1076</v>
      </c>
      <c r="F47">
        <v>1</v>
      </c>
      <c r="G47">
        <v>15514512</v>
      </c>
      <c r="H47">
        <v>3</v>
      </c>
      <c r="I47" t="s">
        <v>16</v>
      </c>
      <c r="J47" t="s">
        <v>3</v>
      </c>
      <c r="K47" t="s">
        <v>61</v>
      </c>
      <c r="L47">
        <v>1354</v>
      </c>
      <c r="N47">
        <v>1010</v>
      </c>
      <c r="O47" t="s">
        <v>55</v>
      </c>
      <c r="P47" t="s">
        <v>55</v>
      </c>
      <c r="Q47">
        <v>1</v>
      </c>
      <c r="W47">
        <v>0</v>
      </c>
      <c r="X47">
        <v>1154660637</v>
      </c>
      <c r="Y47">
        <f t="shared" si="0"/>
        <v>27.586207000000002</v>
      </c>
      <c r="AA47">
        <v>1943.4</v>
      </c>
      <c r="AB47">
        <v>0</v>
      </c>
      <c r="AC47">
        <v>0</v>
      </c>
      <c r="AD47">
        <v>0</v>
      </c>
      <c r="AE47">
        <v>196.70000000000002</v>
      </c>
      <c r="AF47">
        <v>0</v>
      </c>
      <c r="AG47">
        <v>0</v>
      </c>
      <c r="AH47">
        <v>0</v>
      </c>
      <c r="AI47">
        <v>9.8800000000000008</v>
      </c>
      <c r="AJ47">
        <v>1</v>
      </c>
      <c r="AK47">
        <v>1</v>
      </c>
      <c r="AL47">
        <v>1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 t="s">
        <v>3</v>
      </c>
      <c r="AT47">
        <v>27.586207000000002</v>
      </c>
      <c r="AU47" t="s">
        <v>3</v>
      </c>
      <c r="AV47">
        <v>0</v>
      </c>
      <c r="AW47">
        <v>1</v>
      </c>
      <c r="AX47">
        <v>-1</v>
      </c>
      <c r="AY47">
        <v>0</v>
      </c>
      <c r="AZ47">
        <v>0</v>
      </c>
      <c r="BA47" t="s">
        <v>3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V47">
        <v>0</v>
      </c>
      <c r="CW47">
        <v>0</v>
      </c>
      <c r="CX47">
        <f>ROUND(Y47*Source!I46,9)</f>
        <v>16.000000060000001</v>
      </c>
      <c r="CY47">
        <f>AA47</f>
        <v>1943.4</v>
      </c>
      <c r="CZ47">
        <f>AE47</f>
        <v>196.70000000000002</v>
      </c>
      <c r="DA47">
        <f>AI47</f>
        <v>9.8800000000000008</v>
      </c>
      <c r="DB47">
        <f t="shared" si="1"/>
        <v>5426.21</v>
      </c>
      <c r="DC47">
        <f t="shared" si="2"/>
        <v>0</v>
      </c>
      <c r="DD47" t="s">
        <v>3</v>
      </c>
      <c r="DE47" t="s">
        <v>3</v>
      </c>
      <c r="DF47">
        <f>ROUND(ROUND(AE47*AI47,2)*CX47,2)</f>
        <v>31094.400000000001</v>
      </c>
      <c r="DG47">
        <f t="shared" si="4"/>
        <v>0</v>
      </c>
      <c r="DH47">
        <f t="shared" si="5"/>
        <v>0</v>
      </c>
      <c r="DI47">
        <f t="shared" si="6"/>
        <v>0</v>
      </c>
      <c r="DJ47">
        <f>DF47</f>
        <v>31094.400000000001</v>
      </c>
      <c r="DK47">
        <v>0</v>
      </c>
      <c r="DL47" t="s">
        <v>3</v>
      </c>
      <c r="DM47">
        <v>0</v>
      </c>
      <c r="DN47" t="s">
        <v>3</v>
      </c>
      <c r="DO47">
        <v>0</v>
      </c>
    </row>
    <row r="48" spans="1:119" x14ac:dyDescent="0.2">
      <c r="A48">
        <f>ROW(Source!A46)</f>
        <v>46</v>
      </c>
      <c r="B48">
        <v>64249956</v>
      </c>
      <c r="C48">
        <v>64250464</v>
      </c>
      <c r="D48">
        <v>0</v>
      </c>
      <c r="E48">
        <v>1076</v>
      </c>
      <c r="F48">
        <v>1</v>
      </c>
      <c r="G48">
        <v>15514512</v>
      </c>
      <c r="H48">
        <v>3</v>
      </c>
      <c r="I48" t="s">
        <v>16</v>
      </c>
      <c r="J48" t="s">
        <v>3</v>
      </c>
      <c r="K48" t="s">
        <v>64</v>
      </c>
      <c r="L48">
        <v>1354</v>
      </c>
      <c r="N48">
        <v>1010</v>
      </c>
      <c r="O48" t="s">
        <v>55</v>
      </c>
      <c r="P48" t="s">
        <v>55</v>
      </c>
      <c r="Q48">
        <v>1</v>
      </c>
      <c r="W48">
        <v>0</v>
      </c>
      <c r="X48">
        <v>158177034</v>
      </c>
      <c r="Y48">
        <f t="shared" si="0"/>
        <v>17.241378999999998</v>
      </c>
      <c r="AA48">
        <v>1175.52</v>
      </c>
      <c r="AB48">
        <v>0</v>
      </c>
      <c r="AC48">
        <v>0</v>
      </c>
      <c r="AD48">
        <v>0</v>
      </c>
      <c r="AE48">
        <v>118.98</v>
      </c>
      <c r="AF48">
        <v>0</v>
      </c>
      <c r="AG48">
        <v>0</v>
      </c>
      <c r="AH48">
        <v>0</v>
      </c>
      <c r="AI48">
        <v>9.8800000000000008</v>
      </c>
      <c r="AJ48">
        <v>1</v>
      </c>
      <c r="AK48">
        <v>1</v>
      </c>
      <c r="AL48">
        <v>1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 t="s">
        <v>3</v>
      </c>
      <c r="AT48">
        <v>17.241378999999998</v>
      </c>
      <c r="AU48" t="s">
        <v>3</v>
      </c>
      <c r="AV48">
        <v>0</v>
      </c>
      <c r="AW48">
        <v>1</v>
      </c>
      <c r="AX48">
        <v>-1</v>
      </c>
      <c r="AY48">
        <v>0</v>
      </c>
      <c r="AZ48">
        <v>0</v>
      </c>
      <c r="BA48" t="s">
        <v>3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V48">
        <v>0</v>
      </c>
      <c r="CW48">
        <v>0</v>
      </c>
      <c r="CX48">
        <f>ROUND(Y48*Source!I46,9)</f>
        <v>9.9999998199999993</v>
      </c>
      <c r="CY48">
        <f>AA48</f>
        <v>1175.52</v>
      </c>
      <c r="CZ48">
        <f>AE48</f>
        <v>118.98</v>
      </c>
      <c r="DA48">
        <f>AI48</f>
        <v>9.8800000000000008</v>
      </c>
      <c r="DB48">
        <f t="shared" si="1"/>
        <v>2051.38</v>
      </c>
      <c r="DC48">
        <f t="shared" si="2"/>
        <v>0</v>
      </c>
      <c r="DD48" t="s">
        <v>3</v>
      </c>
      <c r="DE48" t="s">
        <v>3</v>
      </c>
      <c r="DF48">
        <f>ROUND(ROUND(AE48*AI48,2)*CX48,2)</f>
        <v>11755.2</v>
      </c>
      <c r="DG48">
        <f t="shared" si="4"/>
        <v>0</v>
      </c>
      <c r="DH48">
        <f t="shared" si="5"/>
        <v>0</v>
      </c>
      <c r="DI48">
        <f t="shared" si="6"/>
        <v>0</v>
      </c>
      <c r="DJ48">
        <f>DF48</f>
        <v>11755.2</v>
      </c>
      <c r="DK48">
        <v>0</v>
      </c>
      <c r="DL48" t="s">
        <v>3</v>
      </c>
      <c r="DM48">
        <v>0</v>
      </c>
      <c r="DN48" t="s">
        <v>3</v>
      </c>
      <c r="DO48">
        <v>0</v>
      </c>
    </row>
    <row r="49" spans="1:119" x14ac:dyDescent="0.2">
      <c r="A49">
        <f>ROW(Source!A46)</f>
        <v>46</v>
      </c>
      <c r="B49">
        <v>64249956</v>
      </c>
      <c r="C49">
        <v>64250464</v>
      </c>
      <c r="D49">
        <v>0</v>
      </c>
      <c r="E49">
        <v>1076</v>
      </c>
      <c r="F49">
        <v>1</v>
      </c>
      <c r="G49">
        <v>15514512</v>
      </c>
      <c r="H49">
        <v>3</v>
      </c>
      <c r="I49" t="s">
        <v>16</v>
      </c>
      <c r="J49" t="s">
        <v>3</v>
      </c>
      <c r="K49" t="s">
        <v>67</v>
      </c>
      <c r="L49">
        <v>1354</v>
      </c>
      <c r="N49">
        <v>1010</v>
      </c>
      <c r="O49" t="s">
        <v>55</v>
      </c>
      <c r="P49" t="s">
        <v>55</v>
      </c>
      <c r="Q49">
        <v>1</v>
      </c>
      <c r="W49">
        <v>0</v>
      </c>
      <c r="X49">
        <v>-138536489</v>
      </c>
      <c r="Y49">
        <f t="shared" si="0"/>
        <v>34.482759000000001</v>
      </c>
      <c r="AA49">
        <v>1128.2</v>
      </c>
      <c r="AB49">
        <v>0</v>
      </c>
      <c r="AC49">
        <v>0</v>
      </c>
      <c r="AD49">
        <v>0</v>
      </c>
      <c r="AE49">
        <v>114.19</v>
      </c>
      <c r="AF49">
        <v>0</v>
      </c>
      <c r="AG49">
        <v>0</v>
      </c>
      <c r="AH49">
        <v>0</v>
      </c>
      <c r="AI49">
        <v>9.8800000000000008</v>
      </c>
      <c r="AJ49">
        <v>1</v>
      </c>
      <c r="AK49">
        <v>1</v>
      </c>
      <c r="AL49">
        <v>1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 t="s">
        <v>3</v>
      </c>
      <c r="AT49">
        <v>34.482759000000001</v>
      </c>
      <c r="AU49" t="s">
        <v>3</v>
      </c>
      <c r="AV49">
        <v>0</v>
      </c>
      <c r="AW49">
        <v>1</v>
      </c>
      <c r="AX49">
        <v>-1</v>
      </c>
      <c r="AY49">
        <v>0</v>
      </c>
      <c r="AZ49">
        <v>0</v>
      </c>
      <c r="BA49" t="s">
        <v>3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V49">
        <v>0</v>
      </c>
      <c r="CW49">
        <v>0</v>
      </c>
      <c r="CX49">
        <f>ROUND(Y49*Source!I46,9)</f>
        <v>20.00000022</v>
      </c>
      <c r="CY49">
        <f>AA49</f>
        <v>1128.2</v>
      </c>
      <c r="CZ49">
        <f>AE49</f>
        <v>114.19</v>
      </c>
      <c r="DA49">
        <f>AI49</f>
        <v>9.8800000000000008</v>
      </c>
      <c r="DB49">
        <f t="shared" si="1"/>
        <v>3937.59</v>
      </c>
      <c r="DC49">
        <f t="shared" si="2"/>
        <v>0</v>
      </c>
      <c r="DD49" t="s">
        <v>3</v>
      </c>
      <c r="DE49" t="s">
        <v>3</v>
      </c>
      <c r="DF49">
        <f>ROUND(ROUND(AE49*AI49,2)*CX49,2)</f>
        <v>22564</v>
      </c>
      <c r="DG49">
        <f t="shared" si="4"/>
        <v>0</v>
      </c>
      <c r="DH49">
        <f t="shared" si="5"/>
        <v>0</v>
      </c>
      <c r="DI49">
        <f t="shared" si="6"/>
        <v>0</v>
      </c>
      <c r="DJ49">
        <f>DF49</f>
        <v>22564</v>
      </c>
      <c r="DK49">
        <v>0</v>
      </c>
      <c r="DL49" t="s">
        <v>3</v>
      </c>
      <c r="DM49">
        <v>0</v>
      </c>
      <c r="DN49" t="s">
        <v>3</v>
      </c>
      <c r="DO49">
        <v>0</v>
      </c>
    </row>
    <row r="50" spans="1:119" x14ac:dyDescent="0.2">
      <c r="A50">
        <f>ROW(Source!A52)</f>
        <v>52</v>
      </c>
      <c r="B50">
        <v>64249956</v>
      </c>
      <c r="C50">
        <v>64250179</v>
      </c>
      <c r="D50">
        <v>62945603</v>
      </c>
      <c r="E50">
        <v>1076</v>
      </c>
      <c r="F50">
        <v>1</v>
      </c>
      <c r="G50">
        <v>15514512</v>
      </c>
      <c r="H50">
        <v>1</v>
      </c>
      <c r="I50" t="s">
        <v>192</v>
      </c>
      <c r="J50" t="s">
        <v>3</v>
      </c>
      <c r="K50" t="s">
        <v>193</v>
      </c>
      <c r="L50">
        <v>1191</v>
      </c>
      <c r="N50">
        <v>1013</v>
      </c>
      <c r="O50" t="s">
        <v>194</v>
      </c>
      <c r="P50" t="s">
        <v>194</v>
      </c>
      <c r="Q50">
        <v>1</v>
      </c>
      <c r="W50">
        <v>0</v>
      </c>
      <c r="X50">
        <v>476480486</v>
      </c>
      <c r="Y50">
        <f t="shared" si="0"/>
        <v>70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M50">
        <v>-2</v>
      </c>
      <c r="AN50">
        <v>0</v>
      </c>
      <c r="AO50">
        <v>1</v>
      </c>
      <c r="AP50">
        <v>0</v>
      </c>
      <c r="AQ50">
        <v>0</v>
      </c>
      <c r="AR50">
        <v>0</v>
      </c>
      <c r="AS50" t="s">
        <v>3</v>
      </c>
      <c r="AT50">
        <v>70</v>
      </c>
      <c r="AU50" t="s">
        <v>3</v>
      </c>
      <c r="AV50">
        <v>1</v>
      </c>
      <c r="AW50">
        <v>2</v>
      </c>
      <c r="AX50">
        <v>64250192</v>
      </c>
      <c r="AY50">
        <v>1</v>
      </c>
      <c r="AZ50">
        <v>0</v>
      </c>
      <c r="BA50">
        <v>34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U50">
        <f>ROUND(AT50*Source!I52*AH50*AL50,2)</f>
        <v>0</v>
      </c>
      <c r="CV50">
        <f>ROUND(Y50*Source!I52,9)</f>
        <v>40.6</v>
      </c>
      <c r="CW50">
        <v>0</v>
      </c>
      <c r="CX50">
        <f>ROUND(Y50*Source!I52,9)</f>
        <v>40.6</v>
      </c>
      <c r="CY50">
        <f>AD50</f>
        <v>0</v>
      </c>
      <c r="CZ50">
        <f>AH50</f>
        <v>0</v>
      </c>
      <c r="DA50">
        <f>AL50</f>
        <v>1</v>
      </c>
      <c r="DB50">
        <f t="shared" si="1"/>
        <v>0</v>
      </c>
      <c r="DC50">
        <f t="shared" si="2"/>
        <v>0</v>
      </c>
      <c r="DD50" t="s">
        <v>3</v>
      </c>
      <c r="DE50" t="s">
        <v>3</v>
      </c>
      <c r="DF50">
        <f t="shared" ref="DF50:DF56" si="17">ROUND(ROUND(AE50,2)*CX50,2)</f>
        <v>0</v>
      </c>
      <c r="DG50">
        <f t="shared" si="4"/>
        <v>0</v>
      </c>
      <c r="DH50">
        <f t="shared" si="5"/>
        <v>0</v>
      </c>
      <c r="DI50">
        <f t="shared" si="6"/>
        <v>0</v>
      </c>
      <c r="DJ50">
        <f>DI50</f>
        <v>0</v>
      </c>
      <c r="DK50">
        <v>0</v>
      </c>
      <c r="DL50" t="s">
        <v>3</v>
      </c>
      <c r="DM50">
        <v>0</v>
      </c>
      <c r="DN50" t="s">
        <v>3</v>
      </c>
      <c r="DO50">
        <v>0</v>
      </c>
    </row>
    <row r="51" spans="1:119" x14ac:dyDescent="0.2">
      <c r="A51">
        <f>ROW(Source!A52)</f>
        <v>52</v>
      </c>
      <c r="B51">
        <v>64249956</v>
      </c>
      <c r="C51">
        <v>64250179</v>
      </c>
      <c r="D51">
        <v>62030395</v>
      </c>
      <c r="E51">
        <v>1</v>
      </c>
      <c r="F51">
        <v>1</v>
      </c>
      <c r="G51">
        <v>15514512</v>
      </c>
      <c r="H51">
        <v>2</v>
      </c>
      <c r="I51" t="s">
        <v>247</v>
      </c>
      <c r="J51" t="s">
        <v>248</v>
      </c>
      <c r="K51" t="s">
        <v>249</v>
      </c>
      <c r="L51">
        <v>1368</v>
      </c>
      <c r="N51">
        <v>1011</v>
      </c>
      <c r="O51" t="s">
        <v>198</v>
      </c>
      <c r="P51" t="s">
        <v>198</v>
      </c>
      <c r="Q51">
        <v>1</v>
      </c>
      <c r="W51">
        <v>0</v>
      </c>
      <c r="X51">
        <v>-247895439</v>
      </c>
      <c r="Y51">
        <f t="shared" si="0"/>
        <v>4</v>
      </c>
      <c r="AA51">
        <v>0</v>
      </c>
      <c r="AB51">
        <v>7.11</v>
      </c>
      <c r="AC51">
        <v>0</v>
      </c>
      <c r="AD51">
        <v>0</v>
      </c>
      <c r="AE51">
        <v>0</v>
      </c>
      <c r="AF51">
        <v>7.11</v>
      </c>
      <c r="AG51">
        <v>0</v>
      </c>
      <c r="AH51">
        <v>0</v>
      </c>
      <c r="AI51">
        <v>1</v>
      </c>
      <c r="AJ51">
        <v>1</v>
      </c>
      <c r="AK51">
        <v>1</v>
      </c>
      <c r="AL51">
        <v>1</v>
      </c>
      <c r="AM51">
        <v>-2</v>
      </c>
      <c r="AN51">
        <v>0</v>
      </c>
      <c r="AO51">
        <v>1</v>
      </c>
      <c r="AP51">
        <v>0</v>
      </c>
      <c r="AQ51">
        <v>0</v>
      </c>
      <c r="AR51">
        <v>0</v>
      </c>
      <c r="AS51" t="s">
        <v>3</v>
      </c>
      <c r="AT51">
        <v>4</v>
      </c>
      <c r="AU51" t="s">
        <v>3</v>
      </c>
      <c r="AV51">
        <v>0</v>
      </c>
      <c r="AW51">
        <v>2</v>
      </c>
      <c r="AX51">
        <v>64250193</v>
      </c>
      <c r="AY51">
        <v>1</v>
      </c>
      <c r="AZ51">
        <v>0</v>
      </c>
      <c r="BA51">
        <v>35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V51">
        <v>0</v>
      </c>
      <c r="CW51">
        <f>ROUND(Y51*Source!I52*DO51,9)</f>
        <v>0</v>
      </c>
      <c r="CX51">
        <f>ROUND(Y51*Source!I52,9)</f>
        <v>2.3199999999999998</v>
      </c>
      <c r="CY51">
        <f>AB51</f>
        <v>7.11</v>
      </c>
      <c r="CZ51">
        <f>AF51</f>
        <v>7.11</v>
      </c>
      <c r="DA51">
        <f>AJ51</f>
        <v>1</v>
      </c>
      <c r="DB51">
        <f t="shared" si="1"/>
        <v>28.44</v>
      </c>
      <c r="DC51">
        <f t="shared" si="2"/>
        <v>0</v>
      </c>
      <c r="DD51" t="s">
        <v>3</v>
      </c>
      <c r="DE51" t="s">
        <v>3</v>
      </c>
      <c r="DF51">
        <f t="shared" si="17"/>
        <v>0</v>
      </c>
      <c r="DG51">
        <f t="shared" si="4"/>
        <v>16.5</v>
      </c>
      <c r="DH51">
        <f t="shared" si="5"/>
        <v>0</v>
      </c>
      <c r="DI51">
        <f t="shared" si="6"/>
        <v>0</v>
      </c>
      <c r="DJ51">
        <f>DG51</f>
        <v>16.5</v>
      </c>
      <c r="DK51">
        <v>0</v>
      </c>
      <c r="DL51" t="s">
        <v>3</v>
      </c>
      <c r="DM51">
        <v>0</v>
      </c>
      <c r="DN51" t="s">
        <v>3</v>
      </c>
      <c r="DO51">
        <v>0</v>
      </c>
    </row>
    <row r="52" spans="1:119" x14ac:dyDescent="0.2">
      <c r="A52">
        <f>ROW(Source!A52)</f>
        <v>52</v>
      </c>
      <c r="B52">
        <v>64249956</v>
      </c>
      <c r="C52">
        <v>64250179</v>
      </c>
      <c r="D52">
        <v>62030693</v>
      </c>
      <c r="E52">
        <v>1</v>
      </c>
      <c r="F52">
        <v>1</v>
      </c>
      <c r="G52">
        <v>15514512</v>
      </c>
      <c r="H52">
        <v>2</v>
      </c>
      <c r="I52" t="s">
        <v>195</v>
      </c>
      <c r="J52" t="s">
        <v>196</v>
      </c>
      <c r="K52" t="s">
        <v>197</v>
      </c>
      <c r="L52">
        <v>1368</v>
      </c>
      <c r="N52">
        <v>1011</v>
      </c>
      <c r="O52" t="s">
        <v>198</v>
      </c>
      <c r="P52" t="s">
        <v>198</v>
      </c>
      <c r="Q52">
        <v>1</v>
      </c>
      <c r="W52">
        <v>0</v>
      </c>
      <c r="X52">
        <v>-1845030748</v>
      </c>
      <c r="Y52">
        <f t="shared" si="0"/>
        <v>0.11</v>
      </c>
      <c r="AA52">
        <v>0</v>
      </c>
      <c r="AB52">
        <v>83.1</v>
      </c>
      <c r="AC52">
        <v>12.62</v>
      </c>
      <c r="AD52">
        <v>0</v>
      </c>
      <c r="AE52">
        <v>0</v>
      </c>
      <c r="AF52">
        <v>83.1</v>
      </c>
      <c r="AG52">
        <v>12.62</v>
      </c>
      <c r="AH52">
        <v>0</v>
      </c>
      <c r="AI52">
        <v>1</v>
      </c>
      <c r="AJ52">
        <v>1</v>
      </c>
      <c r="AK52">
        <v>1</v>
      </c>
      <c r="AL52">
        <v>1</v>
      </c>
      <c r="AM52">
        <v>-2</v>
      </c>
      <c r="AN52">
        <v>0</v>
      </c>
      <c r="AO52">
        <v>1</v>
      </c>
      <c r="AP52">
        <v>0</v>
      </c>
      <c r="AQ52">
        <v>0</v>
      </c>
      <c r="AR52">
        <v>0</v>
      </c>
      <c r="AS52" t="s">
        <v>3</v>
      </c>
      <c r="AT52">
        <v>0.11</v>
      </c>
      <c r="AU52" t="s">
        <v>3</v>
      </c>
      <c r="AV52">
        <v>0</v>
      </c>
      <c r="AW52">
        <v>2</v>
      </c>
      <c r="AX52">
        <v>64250194</v>
      </c>
      <c r="AY52">
        <v>1</v>
      </c>
      <c r="AZ52">
        <v>0</v>
      </c>
      <c r="BA52">
        <v>36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V52">
        <v>0</v>
      </c>
      <c r="CW52">
        <f>ROUND(Y52*Source!I52*DO52,9)</f>
        <v>0.80515599999999998</v>
      </c>
      <c r="CX52">
        <f>ROUND(Y52*Source!I52,9)</f>
        <v>6.3799999999999996E-2</v>
      </c>
      <c r="CY52">
        <f>AB52</f>
        <v>83.1</v>
      </c>
      <c r="CZ52">
        <f>AF52</f>
        <v>83.1</v>
      </c>
      <c r="DA52">
        <f>AJ52</f>
        <v>1</v>
      </c>
      <c r="DB52">
        <f t="shared" si="1"/>
        <v>9.14</v>
      </c>
      <c r="DC52">
        <f t="shared" si="2"/>
        <v>1.39</v>
      </c>
      <c r="DD52" t="s">
        <v>3</v>
      </c>
      <c r="DE52" t="s">
        <v>3</v>
      </c>
      <c r="DF52">
        <f t="shared" si="17"/>
        <v>0</v>
      </c>
      <c r="DG52">
        <f t="shared" si="4"/>
        <v>5.3</v>
      </c>
      <c r="DH52">
        <f t="shared" si="5"/>
        <v>0.81</v>
      </c>
      <c r="DI52">
        <f t="shared" si="6"/>
        <v>0</v>
      </c>
      <c r="DJ52">
        <f>DG52</f>
        <v>5.3</v>
      </c>
      <c r="DK52">
        <v>0</v>
      </c>
      <c r="DL52" t="s">
        <v>199</v>
      </c>
      <c r="DM52">
        <v>0</v>
      </c>
      <c r="DN52" t="s">
        <v>194</v>
      </c>
      <c r="DO52">
        <v>12.62</v>
      </c>
    </row>
    <row r="53" spans="1:119" x14ac:dyDescent="0.2">
      <c r="A53">
        <f>ROW(Source!A52)</f>
        <v>52</v>
      </c>
      <c r="B53">
        <v>64249956</v>
      </c>
      <c r="C53">
        <v>64250179</v>
      </c>
      <c r="D53">
        <v>62000544</v>
      </c>
      <c r="E53">
        <v>1</v>
      </c>
      <c r="F53">
        <v>1</v>
      </c>
      <c r="G53">
        <v>15514512</v>
      </c>
      <c r="H53">
        <v>3</v>
      </c>
      <c r="I53" t="s">
        <v>250</v>
      </c>
      <c r="J53" t="s">
        <v>251</v>
      </c>
      <c r="K53" t="s">
        <v>252</v>
      </c>
      <c r="L53">
        <v>1348</v>
      </c>
      <c r="N53">
        <v>1009</v>
      </c>
      <c r="O53" t="s">
        <v>209</v>
      </c>
      <c r="P53" t="s">
        <v>209</v>
      </c>
      <c r="Q53">
        <v>1000</v>
      </c>
      <c r="W53">
        <v>0</v>
      </c>
      <c r="X53">
        <v>-1118993546</v>
      </c>
      <c r="Y53">
        <f t="shared" si="0"/>
        <v>1.4E-2</v>
      </c>
      <c r="AA53">
        <v>7254.88</v>
      </c>
      <c r="AB53">
        <v>0</v>
      </c>
      <c r="AC53">
        <v>0</v>
      </c>
      <c r="AD53">
        <v>0</v>
      </c>
      <c r="AE53">
        <v>7254.88</v>
      </c>
      <c r="AF53">
        <v>0</v>
      </c>
      <c r="AG53">
        <v>0</v>
      </c>
      <c r="AH53">
        <v>0</v>
      </c>
      <c r="AI53">
        <v>1</v>
      </c>
      <c r="AJ53">
        <v>1</v>
      </c>
      <c r="AK53">
        <v>1</v>
      </c>
      <c r="AL53">
        <v>1</v>
      </c>
      <c r="AM53">
        <v>-2</v>
      </c>
      <c r="AN53">
        <v>0</v>
      </c>
      <c r="AO53">
        <v>1</v>
      </c>
      <c r="AP53">
        <v>0</v>
      </c>
      <c r="AQ53">
        <v>0</v>
      </c>
      <c r="AR53">
        <v>0</v>
      </c>
      <c r="AS53" t="s">
        <v>3</v>
      </c>
      <c r="AT53">
        <v>1.4E-2</v>
      </c>
      <c r="AU53" t="s">
        <v>3</v>
      </c>
      <c r="AV53">
        <v>0</v>
      </c>
      <c r="AW53">
        <v>2</v>
      </c>
      <c r="AX53">
        <v>64250195</v>
      </c>
      <c r="AY53">
        <v>1</v>
      </c>
      <c r="AZ53">
        <v>0</v>
      </c>
      <c r="BA53">
        <v>37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V53">
        <v>0</v>
      </c>
      <c r="CW53">
        <v>0</v>
      </c>
      <c r="CX53">
        <f>ROUND(Y53*Source!I52,9)</f>
        <v>8.1200000000000005E-3</v>
      </c>
      <c r="CY53">
        <f t="shared" ref="CY53:CY61" si="18">AA53</f>
        <v>7254.88</v>
      </c>
      <c r="CZ53">
        <f t="shared" ref="CZ53:CZ61" si="19">AE53</f>
        <v>7254.88</v>
      </c>
      <c r="DA53">
        <f t="shared" ref="DA53:DA61" si="20">AI53</f>
        <v>1</v>
      </c>
      <c r="DB53">
        <f t="shared" si="1"/>
        <v>101.57</v>
      </c>
      <c r="DC53">
        <f t="shared" si="2"/>
        <v>0</v>
      </c>
      <c r="DD53" t="s">
        <v>3</v>
      </c>
      <c r="DE53" t="s">
        <v>3</v>
      </c>
      <c r="DF53">
        <f t="shared" si="17"/>
        <v>58.91</v>
      </c>
      <c r="DG53">
        <f t="shared" si="4"/>
        <v>0</v>
      </c>
      <c r="DH53">
        <f t="shared" si="5"/>
        <v>0</v>
      </c>
      <c r="DI53">
        <f t="shared" si="6"/>
        <v>0</v>
      </c>
      <c r="DJ53">
        <f t="shared" ref="DJ53:DJ61" si="21">DF53</f>
        <v>58.91</v>
      </c>
      <c r="DK53">
        <v>0</v>
      </c>
      <c r="DL53" t="s">
        <v>3</v>
      </c>
      <c r="DM53">
        <v>0</v>
      </c>
      <c r="DN53" t="s">
        <v>3</v>
      </c>
      <c r="DO53">
        <v>0</v>
      </c>
    </row>
    <row r="54" spans="1:119" x14ac:dyDescent="0.2">
      <c r="A54">
        <f>ROW(Source!A52)</f>
        <v>52</v>
      </c>
      <c r="B54">
        <v>64249956</v>
      </c>
      <c r="C54">
        <v>64250179</v>
      </c>
      <c r="D54">
        <v>62001017</v>
      </c>
      <c r="E54">
        <v>1</v>
      </c>
      <c r="F54">
        <v>1</v>
      </c>
      <c r="G54">
        <v>15514512</v>
      </c>
      <c r="H54">
        <v>3</v>
      </c>
      <c r="I54" t="s">
        <v>253</v>
      </c>
      <c r="J54" t="s">
        <v>254</v>
      </c>
      <c r="K54" t="s">
        <v>255</v>
      </c>
      <c r="L54">
        <v>1348</v>
      </c>
      <c r="N54">
        <v>1009</v>
      </c>
      <c r="O54" t="s">
        <v>209</v>
      </c>
      <c r="P54" t="s">
        <v>209</v>
      </c>
      <c r="Q54">
        <v>1000</v>
      </c>
      <c r="W54">
        <v>0</v>
      </c>
      <c r="X54">
        <v>841672276</v>
      </c>
      <c r="Y54">
        <f t="shared" si="0"/>
        <v>2.4000000000000001E-5</v>
      </c>
      <c r="AA54">
        <v>8596.85</v>
      </c>
      <c r="AB54">
        <v>0</v>
      </c>
      <c r="AC54">
        <v>0</v>
      </c>
      <c r="AD54">
        <v>0</v>
      </c>
      <c r="AE54">
        <v>8596.85</v>
      </c>
      <c r="AF54">
        <v>0</v>
      </c>
      <c r="AG54">
        <v>0</v>
      </c>
      <c r="AH54">
        <v>0</v>
      </c>
      <c r="AI54">
        <v>1</v>
      </c>
      <c r="AJ54">
        <v>1</v>
      </c>
      <c r="AK54">
        <v>1</v>
      </c>
      <c r="AL54">
        <v>1</v>
      </c>
      <c r="AM54">
        <v>-2</v>
      </c>
      <c r="AN54">
        <v>0</v>
      </c>
      <c r="AO54">
        <v>1</v>
      </c>
      <c r="AP54">
        <v>0</v>
      </c>
      <c r="AQ54">
        <v>0</v>
      </c>
      <c r="AR54">
        <v>0</v>
      </c>
      <c r="AS54" t="s">
        <v>3</v>
      </c>
      <c r="AT54">
        <v>2.4000000000000001E-5</v>
      </c>
      <c r="AU54" t="s">
        <v>3</v>
      </c>
      <c r="AV54">
        <v>0</v>
      </c>
      <c r="AW54">
        <v>2</v>
      </c>
      <c r="AX54">
        <v>64250196</v>
      </c>
      <c r="AY54">
        <v>1</v>
      </c>
      <c r="AZ54">
        <v>0</v>
      </c>
      <c r="BA54">
        <v>38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V54">
        <v>0</v>
      </c>
      <c r="CW54">
        <v>0</v>
      </c>
      <c r="CX54">
        <f>ROUND(Y54*Source!I52,9)</f>
        <v>1.3920000000000001E-5</v>
      </c>
      <c r="CY54">
        <f t="shared" si="18"/>
        <v>8596.85</v>
      </c>
      <c r="CZ54">
        <f t="shared" si="19"/>
        <v>8596.85</v>
      </c>
      <c r="DA54">
        <f t="shared" si="20"/>
        <v>1</v>
      </c>
      <c r="DB54">
        <f t="shared" si="1"/>
        <v>0.21</v>
      </c>
      <c r="DC54">
        <f t="shared" si="2"/>
        <v>0</v>
      </c>
      <c r="DD54" t="s">
        <v>3</v>
      </c>
      <c r="DE54" t="s">
        <v>3</v>
      </c>
      <c r="DF54">
        <f t="shared" si="17"/>
        <v>0.12</v>
      </c>
      <c r="DG54">
        <f t="shared" si="4"/>
        <v>0</v>
      </c>
      <c r="DH54">
        <f t="shared" si="5"/>
        <v>0</v>
      </c>
      <c r="DI54">
        <f t="shared" si="6"/>
        <v>0</v>
      </c>
      <c r="DJ54">
        <f t="shared" si="21"/>
        <v>0.12</v>
      </c>
      <c r="DK54">
        <v>0</v>
      </c>
      <c r="DL54" t="s">
        <v>3</v>
      </c>
      <c r="DM54">
        <v>0</v>
      </c>
      <c r="DN54" t="s">
        <v>3</v>
      </c>
      <c r="DO54">
        <v>0</v>
      </c>
    </row>
    <row r="55" spans="1:119" x14ac:dyDescent="0.2">
      <c r="A55">
        <f>ROW(Source!A52)</f>
        <v>52</v>
      </c>
      <c r="B55">
        <v>64249956</v>
      </c>
      <c r="C55">
        <v>64250179</v>
      </c>
      <c r="D55">
        <v>61999975</v>
      </c>
      <c r="E55">
        <v>1</v>
      </c>
      <c r="F55">
        <v>1</v>
      </c>
      <c r="G55">
        <v>15514512</v>
      </c>
      <c r="H55">
        <v>3</v>
      </c>
      <c r="I55" t="s">
        <v>256</v>
      </c>
      <c r="J55" t="s">
        <v>257</v>
      </c>
      <c r="K55" t="s">
        <v>258</v>
      </c>
      <c r="L55">
        <v>1354</v>
      </c>
      <c r="N55">
        <v>1010</v>
      </c>
      <c r="O55" t="s">
        <v>55</v>
      </c>
      <c r="P55" t="s">
        <v>55</v>
      </c>
      <c r="Q55">
        <v>1</v>
      </c>
      <c r="W55">
        <v>0</v>
      </c>
      <c r="X55">
        <v>235182232</v>
      </c>
      <c r="Y55">
        <f t="shared" si="0"/>
        <v>97.6</v>
      </c>
      <c r="AA55">
        <v>3.86</v>
      </c>
      <c r="AB55">
        <v>0</v>
      </c>
      <c r="AC55">
        <v>0</v>
      </c>
      <c r="AD55">
        <v>0</v>
      </c>
      <c r="AE55">
        <v>3.86</v>
      </c>
      <c r="AF55">
        <v>0</v>
      </c>
      <c r="AG55">
        <v>0</v>
      </c>
      <c r="AH55">
        <v>0</v>
      </c>
      <c r="AI55">
        <v>1</v>
      </c>
      <c r="AJ55">
        <v>1</v>
      </c>
      <c r="AK55">
        <v>1</v>
      </c>
      <c r="AL55">
        <v>1</v>
      </c>
      <c r="AM55">
        <v>-2</v>
      </c>
      <c r="AN55">
        <v>0</v>
      </c>
      <c r="AO55">
        <v>1</v>
      </c>
      <c r="AP55">
        <v>0</v>
      </c>
      <c r="AQ55">
        <v>0</v>
      </c>
      <c r="AR55">
        <v>0</v>
      </c>
      <c r="AS55" t="s">
        <v>3</v>
      </c>
      <c r="AT55">
        <v>97.6</v>
      </c>
      <c r="AU55" t="s">
        <v>3</v>
      </c>
      <c r="AV55">
        <v>0</v>
      </c>
      <c r="AW55">
        <v>2</v>
      </c>
      <c r="AX55">
        <v>64250197</v>
      </c>
      <c r="AY55">
        <v>1</v>
      </c>
      <c r="AZ55">
        <v>0</v>
      </c>
      <c r="BA55">
        <v>39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V55">
        <v>0</v>
      </c>
      <c r="CW55">
        <v>0</v>
      </c>
      <c r="CX55">
        <f>ROUND(Y55*Source!I52,9)</f>
        <v>56.607999999999997</v>
      </c>
      <c r="CY55">
        <f t="shared" si="18"/>
        <v>3.86</v>
      </c>
      <c r="CZ55">
        <f t="shared" si="19"/>
        <v>3.86</v>
      </c>
      <c r="DA55">
        <f t="shared" si="20"/>
        <v>1</v>
      </c>
      <c r="DB55">
        <f t="shared" si="1"/>
        <v>376.74</v>
      </c>
      <c r="DC55">
        <f t="shared" si="2"/>
        <v>0</v>
      </c>
      <c r="DD55" t="s">
        <v>3</v>
      </c>
      <c r="DE55" t="s">
        <v>3</v>
      </c>
      <c r="DF55">
        <f t="shared" si="17"/>
        <v>218.51</v>
      </c>
      <c r="DG55">
        <f t="shared" si="4"/>
        <v>0</v>
      </c>
      <c r="DH55">
        <f t="shared" si="5"/>
        <v>0</v>
      </c>
      <c r="DI55">
        <f t="shared" si="6"/>
        <v>0</v>
      </c>
      <c r="DJ55">
        <f t="shared" si="21"/>
        <v>218.51</v>
      </c>
      <c r="DK55">
        <v>0</v>
      </c>
      <c r="DL55" t="s">
        <v>3</v>
      </c>
      <c r="DM55">
        <v>0</v>
      </c>
      <c r="DN55" t="s">
        <v>3</v>
      </c>
      <c r="DO55">
        <v>0</v>
      </c>
    </row>
    <row r="56" spans="1:119" x14ac:dyDescent="0.2">
      <c r="A56">
        <f>ROW(Source!A52)</f>
        <v>52</v>
      </c>
      <c r="B56">
        <v>64249956</v>
      </c>
      <c r="C56">
        <v>64250179</v>
      </c>
      <c r="D56">
        <v>62000150</v>
      </c>
      <c r="E56">
        <v>1</v>
      </c>
      <c r="F56">
        <v>1</v>
      </c>
      <c r="G56">
        <v>15514512</v>
      </c>
      <c r="H56">
        <v>3</v>
      </c>
      <c r="I56" t="s">
        <v>206</v>
      </c>
      <c r="J56" t="s">
        <v>207</v>
      </c>
      <c r="K56" t="s">
        <v>208</v>
      </c>
      <c r="L56">
        <v>1348</v>
      </c>
      <c r="N56">
        <v>1009</v>
      </c>
      <c r="O56" t="s">
        <v>209</v>
      </c>
      <c r="P56" t="s">
        <v>209</v>
      </c>
      <c r="Q56">
        <v>1000</v>
      </c>
      <c r="W56">
        <v>0</v>
      </c>
      <c r="X56">
        <v>-620210662</v>
      </c>
      <c r="Y56">
        <f t="shared" si="0"/>
        <v>2.7000000000000001E-3</v>
      </c>
      <c r="AA56">
        <v>11242.42</v>
      </c>
      <c r="AB56">
        <v>0</v>
      </c>
      <c r="AC56">
        <v>0</v>
      </c>
      <c r="AD56">
        <v>0</v>
      </c>
      <c r="AE56">
        <v>11242.42</v>
      </c>
      <c r="AF56">
        <v>0</v>
      </c>
      <c r="AG56">
        <v>0</v>
      </c>
      <c r="AH56">
        <v>0</v>
      </c>
      <c r="AI56">
        <v>1</v>
      </c>
      <c r="AJ56">
        <v>1</v>
      </c>
      <c r="AK56">
        <v>1</v>
      </c>
      <c r="AL56">
        <v>1</v>
      </c>
      <c r="AM56">
        <v>-2</v>
      </c>
      <c r="AN56">
        <v>0</v>
      </c>
      <c r="AO56">
        <v>1</v>
      </c>
      <c r="AP56">
        <v>0</v>
      </c>
      <c r="AQ56">
        <v>0</v>
      </c>
      <c r="AR56">
        <v>0</v>
      </c>
      <c r="AS56" t="s">
        <v>3</v>
      </c>
      <c r="AT56">
        <v>2.7000000000000001E-3</v>
      </c>
      <c r="AU56" t="s">
        <v>3</v>
      </c>
      <c r="AV56">
        <v>0</v>
      </c>
      <c r="AW56">
        <v>2</v>
      </c>
      <c r="AX56">
        <v>64250198</v>
      </c>
      <c r="AY56">
        <v>1</v>
      </c>
      <c r="AZ56">
        <v>0</v>
      </c>
      <c r="BA56">
        <v>40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V56">
        <v>0</v>
      </c>
      <c r="CW56">
        <v>0</v>
      </c>
      <c r="CX56">
        <f>ROUND(Y56*Source!I52,9)</f>
        <v>1.5659999999999999E-3</v>
      </c>
      <c r="CY56">
        <f t="shared" si="18"/>
        <v>11242.42</v>
      </c>
      <c r="CZ56">
        <f t="shared" si="19"/>
        <v>11242.42</v>
      </c>
      <c r="DA56">
        <f t="shared" si="20"/>
        <v>1</v>
      </c>
      <c r="DB56">
        <f t="shared" si="1"/>
        <v>30.35</v>
      </c>
      <c r="DC56">
        <f t="shared" si="2"/>
        <v>0</v>
      </c>
      <c r="DD56" t="s">
        <v>3</v>
      </c>
      <c r="DE56" t="s">
        <v>3</v>
      </c>
      <c r="DF56">
        <f t="shared" si="17"/>
        <v>17.61</v>
      </c>
      <c r="DG56">
        <f t="shared" si="4"/>
        <v>0</v>
      </c>
      <c r="DH56">
        <f t="shared" si="5"/>
        <v>0</v>
      </c>
      <c r="DI56">
        <f t="shared" si="6"/>
        <v>0</v>
      </c>
      <c r="DJ56">
        <f t="shared" si="21"/>
        <v>17.61</v>
      </c>
      <c r="DK56">
        <v>0</v>
      </c>
      <c r="DL56" t="s">
        <v>3</v>
      </c>
      <c r="DM56">
        <v>0</v>
      </c>
      <c r="DN56" t="s">
        <v>3</v>
      </c>
      <c r="DO56">
        <v>0</v>
      </c>
    </row>
    <row r="57" spans="1:119" x14ac:dyDescent="0.2">
      <c r="A57">
        <f>ROW(Source!A52)</f>
        <v>52</v>
      </c>
      <c r="B57">
        <v>64249956</v>
      </c>
      <c r="C57">
        <v>64250179</v>
      </c>
      <c r="D57">
        <v>0</v>
      </c>
      <c r="E57">
        <v>1076</v>
      </c>
      <c r="F57">
        <v>1</v>
      </c>
      <c r="G57">
        <v>15514512</v>
      </c>
      <c r="H57">
        <v>3</v>
      </c>
      <c r="I57" t="s">
        <v>16</v>
      </c>
      <c r="J57" t="s">
        <v>3</v>
      </c>
      <c r="K57" t="s">
        <v>54</v>
      </c>
      <c r="L57">
        <v>1354</v>
      </c>
      <c r="N57">
        <v>1010</v>
      </c>
      <c r="O57" t="s">
        <v>55</v>
      </c>
      <c r="P57" t="s">
        <v>55</v>
      </c>
      <c r="Q57">
        <v>1</v>
      </c>
      <c r="W57">
        <v>0</v>
      </c>
      <c r="X57">
        <v>277238542</v>
      </c>
      <c r="Y57">
        <f t="shared" si="0"/>
        <v>10.344828</v>
      </c>
      <c r="AA57">
        <v>14485.76</v>
      </c>
      <c r="AB57">
        <v>0</v>
      </c>
      <c r="AC57">
        <v>0</v>
      </c>
      <c r="AD57">
        <v>0</v>
      </c>
      <c r="AE57">
        <v>1466.17</v>
      </c>
      <c r="AF57">
        <v>0</v>
      </c>
      <c r="AG57">
        <v>0</v>
      </c>
      <c r="AH57">
        <v>0</v>
      </c>
      <c r="AI57">
        <v>9.8800000000000008</v>
      </c>
      <c r="AJ57">
        <v>1</v>
      </c>
      <c r="AK57">
        <v>1</v>
      </c>
      <c r="AL57">
        <v>1</v>
      </c>
      <c r="AM57">
        <v>-2</v>
      </c>
      <c r="AN57">
        <v>0</v>
      </c>
      <c r="AO57">
        <v>0</v>
      </c>
      <c r="AP57">
        <v>0</v>
      </c>
      <c r="AQ57">
        <v>0</v>
      </c>
      <c r="AR57">
        <v>0</v>
      </c>
      <c r="AS57" t="s">
        <v>3</v>
      </c>
      <c r="AT57">
        <v>10.344828</v>
      </c>
      <c r="AU57" t="s">
        <v>3</v>
      </c>
      <c r="AV57">
        <v>0</v>
      </c>
      <c r="AW57">
        <v>1</v>
      </c>
      <c r="AX57">
        <v>-1</v>
      </c>
      <c r="AY57">
        <v>0</v>
      </c>
      <c r="AZ57">
        <v>0</v>
      </c>
      <c r="BA57" t="s">
        <v>3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V57">
        <v>0</v>
      </c>
      <c r="CW57">
        <v>0</v>
      </c>
      <c r="CX57">
        <f>ROUND(Y57*Source!I52,9)</f>
        <v>6.0000002400000003</v>
      </c>
      <c r="CY57">
        <f t="shared" si="18"/>
        <v>14485.76</v>
      </c>
      <c r="CZ57">
        <f t="shared" si="19"/>
        <v>1466.17</v>
      </c>
      <c r="DA57">
        <f t="shared" si="20"/>
        <v>9.8800000000000008</v>
      </c>
      <c r="DB57">
        <f t="shared" si="1"/>
        <v>15167.28</v>
      </c>
      <c r="DC57">
        <f t="shared" si="2"/>
        <v>0</v>
      </c>
      <c r="DD57" t="s">
        <v>3</v>
      </c>
      <c r="DE57" t="s">
        <v>3</v>
      </c>
      <c r="DF57">
        <f>ROUND(ROUND(AE57*AI57,2)*CX57,2)</f>
        <v>86914.559999999998</v>
      </c>
      <c r="DG57">
        <f t="shared" si="4"/>
        <v>0</v>
      </c>
      <c r="DH57">
        <f t="shared" si="5"/>
        <v>0</v>
      </c>
      <c r="DI57">
        <f t="shared" si="6"/>
        <v>0</v>
      </c>
      <c r="DJ57">
        <f t="shared" si="21"/>
        <v>86914.559999999998</v>
      </c>
      <c r="DK57">
        <v>0</v>
      </c>
      <c r="DL57" t="s">
        <v>3</v>
      </c>
      <c r="DM57">
        <v>0</v>
      </c>
      <c r="DN57" t="s">
        <v>3</v>
      </c>
      <c r="DO57">
        <v>0</v>
      </c>
    </row>
    <row r="58" spans="1:119" x14ac:dyDescent="0.2">
      <c r="A58">
        <f>ROW(Source!A52)</f>
        <v>52</v>
      </c>
      <c r="B58">
        <v>64249956</v>
      </c>
      <c r="C58">
        <v>64250179</v>
      </c>
      <c r="D58">
        <v>0</v>
      </c>
      <c r="E58">
        <v>1076</v>
      </c>
      <c r="F58">
        <v>1</v>
      </c>
      <c r="G58">
        <v>15514512</v>
      </c>
      <c r="H58">
        <v>3</v>
      </c>
      <c r="I58" t="s">
        <v>16</v>
      </c>
      <c r="J58" t="s">
        <v>3</v>
      </c>
      <c r="K58" t="s">
        <v>58</v>
      </c>
      <c r="L58">
        <v>1354</v>
      </c>
      <c r="N58">
        <v>1010</v>
      </c>
      <c r="O58" t="s">
        <v>55</v>
      </c>
      <c r="P58" t="s">
        <v>55</v>
      </c>
      <c r="Q58">
        <v>1</v>
      </c>
      <c r="W58">
        <v>0</v>
      </c>
      <c r="X58">
        <v>-1269339310</v>
      </c>
      <c r="Y58">
        <f t="shared" si="0"/>
        <v>10.344828</v>
      </c>
      <c r="AA58">
        <v>6756.54</v>
      </c>
      <c r="AB58">
        <v>0</v>
      </c>
      <c r="AC58">
        <v>0</v>
      </c>
      <c r="AD58">
        <v>0</v>
      </c>
      <c r="AE58">
        <v>683.86</v>
      </c>
      <c r="AF58">
        <v>0</v>
      </c>
      <c r="AG58">
        <v>0</v>
      </c>
      <c r="AH58">
        <v>0</v>
      </c>
      <c r="AI58">
        <v>9.8800000000000008</v>
      </c>
      <c r="AJ58">
        <v>1</v>
      </c>
      <c r="AK58">
        <v>1</v>
      </c>
      <c r="AL58">
        <v>1</v>
      </c>
      <c r="AM58">
        <v>-2</v>
      </c>
      <c r="AN58">
        <v>0</v>
      </c>
      <c r="AO58">
        <v>0</v>
      </c>
      <c r="AP58">
        <v>0</v>
      </c>
      <c r="AQ58">
        <v>0</v>
      </c>
      <c r="AR58">
        <v>0</v>
      </c>
      <c r="AS58" t="s">
        <v>3</v>
      </c>
      <c r="AT58">
        <v>10.344828</v>
      </c>
      <c r="AU58" t="s">
        <v>3</v>
      </c>
      <c r="AV58">
        <v>0</v>
      </c>
      <c r="AW58">
        <v>1</v>
      </c>
      <c r="AX58">
        <v>-1</v>
      </c>
      <c r="AY58">
        <v>0</v>
      </c>
      <c r="AZ58">
        <v>0</v>
      </c>
      <c r="BA58" t="s">
        <v>3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V58">
        <v>0</v>
      </c>
      <c r="CW58">
        <v>0</v>
      </c>
      <c r="CX58">
        <f>ROUND(Y58*Source!I52,9)</f>
        <v>6.0000002400000003</v>
      </c>
      <c r="CY58">
        <f t="shared" si="18"/>
        <v>6756.54</v>
      </c>
      <c r="CZ58">
        <f t="shared" si="19"/>
        <v>683.86</v>
      </c>
      <c r="DA58">
        <f t="shared" si="20"/>
        <v>9.8800000000000008</v>
      </c>
      <c r="DB58">
        <f t="shared" si="1"/>
        <v>7074.41</v>
      </c>
      <c r="DC58">
        <f t="shared" si="2"/>
        <v>0</v>
      </c>
      <c r="DD58" t="s">
        <v>3</v>
      </c>
      <c r="DE58" t="s">
        <v>3</v>
      </c>
      <c r="DF58">
        <f>ROUND(ROUND(AE58*AI58,2)*CX58,2)</f>
        <v>40539.24</v>
      </c>
      <c r="DG58">
        <f t="shared" si="4"/>
        <v>0</v>
      </c>
      <c r="DH58">
        <f t="shared" si="5"/>
        <v>0</v>
      </c>
      <c r="DI58">
        <f t="shared" si="6"/>
        <v>0</v>
      </c>
      <c r="DJ58">
        <f t="shared" si="21"/>
        <v>40539.24</v>
      </c>
      <c r="DK58">
        <v>0</v>
      </c>
      <c r="DL58" t="s">
        <v>3</v>
      </c>
      <c r="DM58">
        <v>0</v>
      </c>
      <c r="DN58" t="s">
        <v>3</v>
      </c>
      <c r="DO58">
        <v>0</v>
      </c>
    </row>
    <row r="59" spans="1:119" x14ac:dyDescent="0.2">
      <c r="A59">
        <f>ROW(Source!A52)</f>
        <v>52</v>
      </c>
      <c r="B59">
        <v>64249956</v>
      </c>
      <c r="C59">
        <v>64250179</v>
      </c>
      <c r="D59">
        <v>0</v>
      </c>
      <c r="E59">
        <v>1076</v>
      </c>
      <c r="F59">
        <v>1</v>
      </c>
      <c r="G59">
        <v>15514512</v>
      </c>
      <c r="H59">
        <v>3</v>
      </c>
      <c r="I59" t="s">
        <v>16</v>
      </c>
      <c r="J59" t="s">
        <v>3</v>
      </c>
      <c r="K59" t="s">
        <v>61</v>
      </c>
      <c r="L59">
        <v>1354</v>
      </c>
      <c r="N59">
        <v>1010</v>
      </c>
      <c r="O59" t="s">
        <v>55</v>
      </c>
      <c r="P59" t="s">
        <v>55</v>
      </c>
      <c r="Q59">
        <v>1</v>
      </c>
      <c r="W59">
        <v>0</v>
      </c>
      <c r="X59">
        <v>1154660637</v>
      </c>
      <c r="Y59">
        <f t="shared" si="0"/>
        <v>27.586207000000002</v>
      </c>
      <c r="AA59">
        <v>1943.4</v>
      </c>
      <c r="AB59">
        <v>0</v>
      </c>
      <c r="AC59">
        <v>0</v>
      </c>
      <c r="AD59">
        <v>0</v>
      </c>
      <c r="AE59">
        <v>196.70000000000002</v>
      </c>
      <c r="AF59">
        <v>0</v>
      </c>
      <c r="AG59">
        <v>0</v>
      </c>
      <c r="AH59">
        <v>0</v>
      </c>
      <c r="AI59">
        <v>9.8800000000000008</v>
      </c>
      <c r="AJ59">
        <v>1</v>
      </c>
      <c r="AK59">
        <v>1</v>
      </c>
      <c r="AL59">
        <v>1</v>
      </c>
      <c r="AM59">
        <v>-2</v>
      </c>
      <c r="AN59">
        <v>0</v>
      </c>
      <c r="AO59">
        <v>0</v>
      </c>
      <c r="AP59">
        <v>0</v>
      </c>
      <c r="AQ59">
        <v>0</v>
      </c>
      <c r="AR59">
        <v>0</v>
      </c>
      <c r="AS59" t="s">
        <v>3</v>
      </c>
      <c r="AT59">
        <v>27.586207000000002</v>
      </c>
      <c r="AU59" t="s">
        <v>3</v>
      </c>
      <c r="AV59">
        <v>0</v>
      </c>
      <c r="AW59">
        <v>1</v>
      </c>
      <c r="AX59">
        <v>-1</v>
      </c>
      <c r="AY59">
        <v>0</v>
      </c>
      <c r="AZ59">
        <v>0</v>
      </c>
      <c r="BA59" t="s">
        <v>3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V59">
        <v>0</v>
      </c>
      <c r="CW59">
        <v>0</v>
      </c>
      <c r="CX59">
        <f>ROUND(Y59*Source!I52,9)</f>
        <v>16.000000060000001</v>
      </c>
      <c r="CY59">
        <f t="shared" si="18"/>
        <v>1943.4</v>
      </c>
      <c r="CZ59">
        <f t="shared" si="19"/>
        <v>196.70000000000002</v>
      </c>
      <c r="DA59">
        <f t="shared" si="20"/>
        <v>9.8800000000000008</v>
      </c>
      <c r="DB59">
        <f t="shared" si="1"/>
        <v>5426.21</v>
      </c>
      <c r="DC59">
        <f t="shared" si="2"/>
        <v>0</v>
      </c>
      <c r="DD59" t="s">
        <v>3</v>
      </c>
      <c r="DE59" t="s">
        <v>3</v>
      </c>
      <c r="DF59">
        <f>ROUND(ROUND(AE59*AI59,2)*CX59,2)</f>
        <v>31094.400000000001</v>
      </c>
      <c r="DG59">
        <f t="shared" si="4"/>
        <v>0</v>
      </c>
      <c r="DH59">
        <f t="shared" si="5"/>
        <v>0</v>
      </c>
      <c r="DI59">
        <f t="shared" si="6"/>
        <v>0</v>
      </c>
      <c r="DJ59">
        <f t="shared" si="21"/>
        <v>31094.400000000001</v>
      </c>
      <c r="DK59">
        <v>0</v>
      </c>
      <c r="DL59" t="s">
        <v>3</v>
      </c>
      <c r="DM59">
        <v>0</v>
      </c>
      <c r="DN59" t="s">
        <v>3</v>
      </c>
      <c r="DO59">
        <v>0</v>
      </c>
    </row>
    <row r="60" spans="1:119" x14ac:dyDescent="0.2">
      <c r="A60">
        <f>ROW(Source!A52)</f>
        <v>52</v>
      </c>
      <c r="B60">
        <v>64249956</v>
      </c>
      <c r="C60">
        <v>64250179</v>
      </c>
      <c r="D60">
        <v>0</v>
      </c>
      <c r="E60">
        <v>1076</v>
      </c>
      <c r="F60">
        <v>1</v>
      </c>
      <c r="G60">
        <v>15514512</v>
      </c>
      <c r="H60">
        <v>3</v>
      </c>
      <c r="I60" t="s">
        <v>16</v>
      </c>
      <c r="J60" t="s">
        <v>3</v>
      </c>
      <c r="K60" t="s">
        <v>64</v>
      </c>
      <c r="L60">
        <v>1354</v>
      </c>
      <c r="N60">
        <v>1010</v>
      </c>
      <c r="O60" t="s">
        <v>55</v>
      </c>
      <c r="P60" t="s">
        <v>55</v>
      </c>
      <c r="Q60">
        <v>1</v>
      </c>
      <c r="W60">
        <v>0</v>
      </c>
      <c r="X60">
        <v>158177034</v>
      </c>
      <c r="Y60">
        <f t="shared" si="0"/>
        <v>17.241378999999998</v>
      </c>
      <c r="AA60">
        <v>1175.52</v>
      </c>
      <c r="AB60">
        <v>0</v>
      </c>
      <c r="AC60">
        <v>0</v>
      </c>
      <c r="AD60">
        <v>0</v>
      </c>
      <c r="AE60">
        <v>118.98</v>
      </c>
      <c r="AF60">
        <v>0</v>
      </c>
      <c r="AG60">
        <v>0</v>
      </c>
      <c r="AH60">
        <v>0</v>
      </c>
      <c r="AI60">
        <v>9.8800000000000008</v>
      </c>
      <c r="AJ60">
        <v>1</v>
      </c>
      <c r="AK60">
        <v>1</v>
      </c>
      <c r="AL60">
        <v>1</v>
      </c>
      <c r="AM60">
        <v>-2</v>
      </c>
      <c r="AN60">
        <v>0</v>
      </c>
      <c r="AO60">
        <v>0</v>
      </c>
      <c r="AP60">
        <v>0</v>
      </c>
      <c r="AQ60">
        <v>0</v>
      </c>
      <c r="AR60">
        <v>0</v>
      </c>
      <c r="AS60" t="s">
        <v>3</v>
      </c>
      <c r="AT60">
        <v>17.241378999999998</v>
      </c>
      <c r="AU60" t="s">
        <v>3</v>
      </c>
      <c r="AV60">
        <v>0</v>
      </c>
      <c r="AW60">
        <v>1</v>
      </c>
      <c r="AX60">
        <v>-1</v>
      </c>
      <c r="AY60">
        <v>0</v>
      </c>
      <c r="AZ60">
        <v>0</v>
      </c>
      <c r="BA60" t="s">
        <v>3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V60">
        <v>0</v>
      </c>
      <c r="CW60">
        <v>0</v>
      </c>
      <c r="CX60">
        <f>ROUND(Y60*Source!I52,9)</f>
        <v>9.9999998199999993</v>
      </c>
      <c r="CY60">
        <f t="shared" si="18"/>
        <v>1175.52</v>
      </c>
      <c r="CZ60">
        <f t="shared" si="19"/>
        <v>118.98</v>
      </c>
      <c r="DA60">
        <f t="shared" si="20"/>
        <v>9.8800000000000008</v>
      </c>
      <c r="DB60">
        <f t="shared" si="1"/>
        <v>2051.38</v>
      </c>
      <c r="DC60">
        <f t="shared" si="2"/>
        <v>0</v>
      </c>
      <c r="DD60" t="s">
        <v>3</v>
      </c>
      <c r="DE60" t="s">
        <v>3</v>
      </c>
      <c r="DF60">
        <f>ROUND(ROUND(AE60*AI60,2)*CX60,2)</f>
        <v>11755.2</v>
      </c>
      <c r="DG60">
        <f t="shared" si="4"/>
        <v>0</v>
      </c>
      <c r="DH60">
        <f t="shared" si="5"/>
        <v>0</v>
      </c>
      <c r="DI60">
        <f t="shared" si="6"/>
        <v>0</v>
      </c>
      <c r="DJ60">
        <f t="shared" si="21"/>
        <v>11755.2</v>
      </c>
      <c r="DK60">
        <v>0</v>
      </c>
      <c r="DL60" t="s">
        <v>3</v>
      </c>
      <c r="DM60">
        <v>0</v>
      </c>
      <c r="DN60" t="s">
        <v>3</v>
      </c>
      <c r="DO60">
        <v>0</v>
      </c>
    </row>
    <row r="61" spans="1:119" x14ac:dyDescent="0.2">
      <c r="A61">
        <f>ROW(Source!A52)</f>
        <v>52</v>
      </c>
      <c r="B61">
        <v>64249956</v>
      </c>
      <c r="C61">
        <v>64250179</v>
      </c>
      <c r="D61">
        <v>0</v>
      </c>
      <c r="E61">
        <v>1076</v>
      </c>
      <c r="F61">
        <v>1</v>
      </c>
      <c r="G61">
        <v>15514512</v>
      </c>
      <c r="H61">
        <v>3</v>
      </c>
      <c r="I61" t="s">
        <v>16</v>
      </c>
      <c r="J61" t="s">
        <v>3</v>
      </c>
      <c r="K61" t="s">
        <v>67</v>
      </c>
      <c r="L61">
        <v>1354</v>
      </c>
      <c r="N61">
        <v>1010</v>
      </c>
      <c r="O61" t="s">
        <v>55</v>
      </c>
      <c r="P61" t="s">
        <v>55</v>
      </c>
      <c r="Q61">
        <v>1</v>
      </c>
      <c r="W61">
        <v>0</v>
      </c>
      <c r="X61">
        <v>-138536489</v>
      </c>
      <c r="Y61">
        <f t="shared" si="0"/>
        <v>34.482759000000001</v>
      </c>
      <c r="AA61">
        <v>1128.2</v>
      </c>
      <c r="AB61">
        <v>0</v>
      </c>
      <c r="AC61">
        <v>0</v>
      </c>
      <c r="AD61">
        <v>0</v>
      </c>
      <c r="AE61">
        <v>114.19</v>
      </c>
      <c r="AF61">
        <v>0</v>
      </c>
      <c r="AG61">
        <v>0</v>
      </c>
      <c r="AH61">
        <v>0</v>
      </c>
      <c r="AI61">
        <v>9.8800000000000008</v>
      </c>
      <c r="AJ61">
        <v>1</v>
      </c>
      <c r="AK61">
        <v>1</v>
      </c>
      <c r="AL61">
        <v>1</v>
      </c>
      <c r="AM61">
        <v>-2</v>
      </c>
      <c r="AN61">
        <v>0</v>
      </c>
      <c r="AO61">
        <v>0</v>
      </c>
      <c r="AP61">
        <v>0</v>
      </c>
      <c r="AQ61">
        <v>0</v>
      </c>
      <c r="AR61">
        <v>0</v>
      </c>
      <c r="AS61" t="s">
        <v>3</v>
      </c>
      <c r="AT61">
        <v>34.482759000000001</v>
      </c>
      <c r="AU61" t="s">
        <v>3</v>
      </c>
      <c r="AV61">
        <v>0</v>
      </c>
      <c r="AW61">
        <v>1</v>
      </c>
      <c r="AX61">
        <v>-1</v>
      </c>
      <c r="AY61">
        <v>0</v>
      </c>
      <c r="AZ61">
        <v>0</v>
      </c>
      <c r="BA61" t="s">
        <v>3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V61">
        <v>0</v>
      </c>
      <c r="CW61">
        <v>0</v>
      </c>
      <c r="CX61">
        <f>ROUND(Y61*Source!I52,9)</f>
        <v>20.00000022</v>
      </c>
      <c r="CY61">
        <f t="shared" si="18"/>
        <v>1128.2</v>
      </c>
      <c r="CZ61">
        <f t="shared" si="19"/>
        <v>114.19</v>
      </c>
      <c r="DA61">
        <f t="shared" si="20"/>
        <v>9.8800000000000008</v>
      </c>
      <c r="DB61">
        <f t="shared" si="1"/>
        <v>3937.59</v>
      </c>
      <c r="DC61">
        <f t="shared" si="2"/>
        <v>0</v>
      </c>
      <c r="DD61" t="s">
        <v>3</v>
      </c>
      <c r="DE61" t="s">
        <v>3</v>
      </c>
      <c r="DF61">
        <f>ROUND(ROUND(AE61*AI61,2)*CX61,2)</f>
        <v>22564</v>
      </c>
      <c r="DG61">
        <f t="shared" si="4"/>
        <v>0</v>
      </c>
      <c r="DH61">
        <f t="shared" si="5"/>
        <v>0</v>
      </c>
      <c r="DI61">
        <f t="shared" si="6"/>
        <v>0</v>
      </c>
      <c r="DJ61">
        <f t="shared" si="21"/>
        <v>22564</v>
      </c>
      <c r="DK61">
        <v>0</v>
      </c>
      <c r="DL61" t="s">
        <v>3</v>
      </c>
      <c r="DM61">
        <v>0</v>
      </c>
      <c r="DN61" t="s">
        <v>3</v>
      </c>
      <c r="DO61">
        <v>0</v>
      </c>
    </row>
    <row r="62" spans="1:119" x14ac:dyDescent="0.2">
      <c r="A62">
        <f>ROW(Source!A59)</f>
        <v>59</v>
      </c>
      <c r="B62">
        <v>64249956</v>
      </c>
      <c r="C62">
        <v>64250492</v>
      </c>
      <c r="D62">
        <v>62945603</v>
      </c>
      <c r="E62">
        <v>15514512</v>
      </c>
      <c r="F62">
        <v>1</v>
      </c>
      <c r="G62">
        <v>15514512</v>
      </c>
      <c r="H62">
        <v>1</v>
      </c>
      <c r="I62" t="s">
        <v>192</v>
      </c>
      <c r="J62" t="s">
        <v>3</v>
      </c>
      <c r="K62" t="s">
        <v>193</v>
      </c>
      <c r="L62">
        <v>1191</v>
      </c>
      <c r="N62">
        <v>1013</v>
      </c>
      <c r="O62" t="s">
        <v>194</v>
      </c>
      <c r="P62" t="s">
        <v>194</v>
      </c>
      <c r="Q62">
        <v>1</v>
      </c>
      <c r="W62">
        <v>0</v>
      </c>
      <c r="X62">
        <v>476480486</v>
      </c>
      <c r="Y62">
        <f t="shared" si="0"/>
        <v>80.5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1</v>
      </c>
      <c r="AJ62">
        <v>1</v>
      </c>
      <c r="AK62">
        <v>1</v>
      </c>
      <c r="AL62">
        <v>1</v>
      </c>
      <c r="AM62">
        <v>-2</v>
      </c>
      <c r="AN62">
        <v>0</v>
      </c>
      <c r="AO62">
        <v>1</v>
      </c>
      <c r="AP62">
        <v>0</v>
      </c>
      <c r="AQ62">
        <v>0</v>
      </c>
      <c r="AR62">
        <v>0</v>
      </c>
      <c r="AS62" t="s">
        <v>3</v>
      </c>
      <c r="AT62">
        <v>80.5</v>
      </c>
      <c r="AU62" t="s">
        <v>3</v>
      </c>
      <c r="AV62">
        <v>1</v>
      </c>
      <c r="AW62">
        <v>2</v>
      </c>
      <c r="AX62">
        <v>64250500</v>
      </c>
      <c r="AY62">
        <v>1</v>
      </c>
      <c r="AZ62">
        <v>0</v>
      </c>
      <c r="BA62">
        <v>43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U62">
        <f>ROUND(AT62*Source!I59*AH62*AL62,2)</f>
        <v>0</v>
      </c>
      <c r="CV62">
        <f>ROUND(Y62*Source!I59,9)</f>
        <v>38.64</v>
      </c>
      <c r="CW62">
        <v>0</v>
      </c>
      <c r="CX62">
        <f>ROUND(Y62*Source!I59,9)</f>
        <v>38.64</v>
      </c>
      <c r="CY62">
        <f>AD62</f>
        <v>0</v>
      </c>
      <c r="CZ62">
        <f>AH62</f>
        <v>0</v>
      </c>
      <c r="DA62">
        <f>AL62</f>
        <v>1</v>
      </c>
      <c r="DB62">
        <f t="shared" si="1"/>
        <v>0</v>
      </c>
      <c r="DC62">
        <f t="shared" si="2"/>
        <v>0</v>
      </c>
      <c r="DD62" t="s">
        <v>3</v>
      </c>
      <c r="DE62" t="s">
        <v>3</v>
      </c>
      <c r="DF62">
        <f>ROUND(ROUND(AE62,2)*CX62,2)</f>
        <v>0</v>
      </c>
      <c r="DG62">
        <f t="shared" si="4"/>
        <v>0</v>
      </c>
      <c r="DH62">
        <f t="shared" si="5"/>
        <v>0</v>
      </c>
      <c r="DI62">
        <f t="shared" si="6"/>
        <v>0</v>
      </c>
      <c r="DJ62">
        <f>DI62</f>
        <v>0</v>
      </c>
      <c r="DK62">
        <v>0</v>
      </c>
      <c r="DL62" t="s">
        <v>3</v>
      </c>
      <c r="DM62">
        <v>0</v>
      </c>
      <c r="DN62" t="s">
        <v>3</v>
      </c>
      <c r="DO62">
        <v>0</v>
      </c>
    </row>
    <row r="63" spans="1:119" x14ac:dyDescent="0.2">
      <c r="A63">
        <f>ROW(Source!A59)</f>
        <v>59</v>
      </c>
      <c r="B63">
        <v>64249956</v>
      </c>
      <c r="C63">
        <v>64250492</v>
      </c>
      <c r="D63">
        <v>62958627</v>
      </c>
      <c r="E63">
        <v>1</v>
      </c>
      <c r="F63">
        <v>1</v>
      </c>
      <c r="G63">
        <v>15514512</v>
      </c>
      <c r="H63">
        <v>2</v>
      </c>
      <c r="I63" t="s">
        <v>244</v>
      </c>
      <c r="J63" t="s">
        <v>245</v>
      </c>
      <c r="K63" t="s">
        <v>246</v>
      </c>
      <c r="L63">
        <v>1368</v>
      </c>
      <c r="N63">
        <v>1011</v>
      </c>
      <c r="O63" t="s">
        <v>198</v>
      </c>
      <c r="P63" t="s">
        <v>198</v>
      </c>
      <c r="Q63">
        <v>1</v>
      </c>
      <c r="W63">
        <v>0</v>
      </c>
      <c r="X63">
        <v>-1120917231</v>
      </c>
      <c r="Y63">
        <f t="shared" si="0"/>
        <v>5</v>
      </c>
      <c r="AA63">
        <v>0</v>
      </c>
      <c r="AB63">
        <v>441.32</v>
      </c>
      <c r="AC63">
        <v>1.36</v>
      </c>
      <c r="AD63">
        <v>0</v>
      </c>
      <c r="AE63">
        <v>0</v>
      </c>
      <c r="AF63">
        <v>441.32</v>
      </c>
      <c r="AG63">
        <v>1.36</v>
      </c>
      <c r="AH63">
        <v>0</v>
      </c>
      <c r="AI63">
        <v>1</v>
      </c>
      <c r="AJ63">
        <v>1</v>
      </c>
      <c r="AK63">
        <v>1</v>
      </c>
      <c r="AL63">
        <v>1</v>
      </c>
      <c r="AM63">
        <v>-2</v>
      </c>
      <c r="AN63">
        <v>0</v>
      </c>
      <c r="AO63">
        <v>1</v>
      </c>
      <c r="AP63">
        <v>0</v>
      </c>
      <c r="AQ63">
        <v>0</v>
      </c>
      <c r="AR63">
        <v>0</v>
      </c>
      <c r="AS63" t="s">
        <v>3</v>
      </c>
      <c r="AT63">
        <v>5</v>
      </c>
      <c r="AU63" t="s">
        <v>3</v>
      </c>
      <c r="AV63">
        <v>0</v>
      </c>
      <c r="AW63">
        <v>2</v>
      </c>
      <c r="AX63">
        <v>64250501</v>
      </c>
      <c r="AY63">
        <v>1</v>
      </c>
      <c r="AZ63">
        <v>0</v>
      </c>
      <c r="BA63">
        <v>44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V63">
        <v>0</v>
      </c>
      <c r="CW63">
        <f>ROUND(Y63*Source!I59*DO63,9)</f>
        <v>0</v>
      </c>
      <c r="CX63">
        <f>ROUND(Y63*Source!I59,9)</f>
        <v>2.4</v>
      </c>
      <c r="CY63">
        <f>AB63</f>
        <v>441.32</v>
      </c>
      <c r="CZ63">
        <f>AF63</f>
        <v>441.32</v>
      </c>
      <c r="DA63">
        <f>AJ63</f>
        <v>1</v>
      </c>
      <c r="DB63">
        <f t="shared" si="1"/>
        <v>2206.6</v>
      </c>
      <c r="DC63">
        <f t="shared" si="2"/>
        <v>6.8</v>
      </c>
      <c r="DD63" t="s">
        <v>3</v>
      </c>
      <c r="DE63" t="s">
        <v>3</v>
      </c>
      <c r="DF63">
        <f>ROUND(ROUND(AE63,2)*CX63,2)</f>
        <v>0</v>
      </c>
      <c r="DG63">
        <f t="shared" si="4"/>
        <v>1059.17</v>
      </c>
      <c r="DH63">
        <f t="shared" si="5"/>
        <v>3.26</v>
      </c>
      <c r="DI63">
        <f t="shared" si="6"/>
        <v>0</v>
      </c>
      <c r="DJ63">
        <f>DG63</f>
        <v>1059.17</v>
      </c>
      <c r="DK63">
        <v>0</v>
      </c>
      <c r="DL63" t="s">
        <v>3</v>
      </c>
      <c r="DM63">
        <v>0</v>
      </c>
      <c r="DN63" t="s">
        <v>3</v>
      </c>
      <c r="DO63">
        <v>0</v>
      </c>
    </row>
    <row r="64" spans="1:119" x14ac:dyDescent="0.2">
      <c r="A64">
        <f>ROW(Source!A59)</f>
        <v>59</v>
      </c>
      <c r="B64">
        <v>64249956</v>
      </c>
      <c r="C64">
        <v>64250492</v>
      </c>
      <c r="D64">
        <v>0</v>
      </c>
      <c r="E64">
        <v>1076</v>
      </c>
      <c r="F64">
        <v>1</v>
      </c>
      <c r="G64">
        <v>15514512</v>
      </c>
      <c r="H64">
        <v>3</v>
      </c>
      <c r="I64" t="s">
        <v>16</v>
      </c>
      <c r="J64" t="s">
        <v>3</v>
      </c>
      <c r="K64" t="s">
        <v>54</v>
      </c>
      <c r="L64">
        <v>1354</v>
      </c>
      <c r="N64">
        <v>1010</v>
      </c>
      <c r="O64" t="s">
        <v>55</v>
      </c>
      <c r="P64" t="s">
        <v>55</v>
      </c>
      <c r="Q64">
        <v>1</v>
      </c>
      <c r="W64">
        <v>0</v>
      </c>
      <c r="X64">
        <v>277238542</v>
      </c>
      <c r="Y64">
        <f t="shared" si="0"/>
        <v>10.416667</v>
      </c>
      <c r="AA64">
        <v>14485.76</v>
      </c>
      <c r="AB64">
        <v>0</v>
      </c>
      <c r="AC64">
        <v>0</v>
      </c>
      <c r="AD64">
        <v>0</v>
      </c>
      <c r="AE64">
        <v>1466.17</v>
      </c>
      <c r="AF64">
        <v>0</v>
      </c>
      <c r="AG64">
        <v>0</v>
      </c>
      <c r="AH64">
        <v>0</v>
      </c>
      <c r="AI64">
        <v>9.8800000000000008</v>
      </c>
      <c r="AJ64">
        <v>1</v>
      </c>
      <c r="AK64">
        <v>1</v>
      </c>
      <c r="AL64">
        <v>1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 t="s">
        <v>3</v>
      </c>
      <c r="AT64">
        <v>10.416667</v>
      </c>
      <c r="AU64" t="s">
        <v>3</v>
      </c>
      <c r="AV64">
        <v>0</v>
      </c>
      <c r="AW64">
        <v>1</v>
      </c>
      <c r="AX64">
        <v>-1</v>
      </c>
      <c r="AY64">
        <v>0</v>
      </c>
      <c r="AZ64">
        <v>0</v>
      </c>
      <c r="BA64" t="s">
        <v>3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V64">
        <v>0</v>
      </c>
      <c r="CW64">
        <v>0</v>
      </c>
      <c r="CX64">
        <f>ROUND(Y64*Source!I59,9)</f>
        <v>5.0000001599999999</v>
      </c>
      <c r="CY64">
        <f>AA64</f>
        <v>14485.76</v>
      </c>
      <c r="CZ64">
        <f>AE64</f>
        <v>1466.17</v>
      </c>
      <c r="DA64">
        <f>AI64</f>
        <v>9.8800000000000008</v>
      </c>
      <c r="DB64">
        <f t="shared" si="1"/>
        <v>15272.6</v>
      </c>
      <c r="DC64">
        <f t="shared" si="2"/>
        <v>0</v>
      </c>
      <c r="DD64" t="s">
        <v>3</v>
      </c>
      <c r="DE64" t="s">
        <v>3</v>
      </c>
      <c r="DF64">
        <f>ROUND(ROUND(AE64*AI64,2)*CX64,2)</f>
        <v>72428.800000000003</v>
      </c>
      <c r="DG64">
        <f t="shared" si="4"/>
        <v>0</v>
      </c>
      <c r="DH64">
        <f t="shared" si="5"/>
        <v>0</v>
      </c>
      <c r="DI64">
        <f t="shared" si="6"/>
        <v>0</v>
      </c>
      <c r="DJ64">
        <f>DF64</f>
        <v>72428.800000000003</v>
      </c>
      <c r="DK64">
        <v>0</v>
      </c>
      <c r="DL64" t="s">
        <v>3</v>
      </c>
      <c r="DM64">
        <v>0</v>
      </c>
      <c r="DN64" t="s">
        <v>3</v>
      </c>
      <c r="DO64">
        <v>0</v>
      </c>
    </row>
    <row r="65" spans="1:119" x14ac:dyDescent="0.2">
      <c r="A65">
        <f>ROW(Source!A59)</f>
        <v>59</v>
      </c>
      <c r="B65">
        <v>64249956</v>
      </c>
      <c r="C65">
        <v>64250492</v>
      </c>
      <c r="D65">
        <v>0</v>
      </c>
      <c r="E65">
        <v>1076</v>
      </c>
      <c r="F65">
        <v>1</v>
      </c>
      <c r="G65">
        <v>15514512</v>
      </c>
      <c r="H65">
        <v>3</v>
      </c>
      <c r="I65" t="s">
        <v>16</v>
      </c>
      <c r="J65" t="s">
        <v>3</v>
      </c>
      <c r="K65" t="s">
        <v>58</v>
      </c>
      <c r="L65">
        <v>1354</v>
      </c>
      <c r="N65">
        <v>1010</v>
      </c>
      <c r="O65" t="s">
        <v>55</v>
      </c>
      <c r="P65" t="s">
        <v>55</v>
      </c>
      <c r="Q65">
        <v>1</v>
      </c>
      <c r="W65">
        <v>0</v>
      </c>
      <c r="X65">
        <v>-1269339310</v>
      </c>
      <c r="Y65">
        <f t="shared" ref="Y65:Y128" si="22">AT65</f>
        <v>10.416667</v>
      </c>
      <c r="AA65">
        <v>6756.54</v>
      </c>
      <c r="AB65">
        <v>0</v>
      </c>
      <c r="AC65">
        <v>0</v>
      </c>
      <c r="AD65">
        <v>0</v>
      </c>
      <c r="AE65">
        <v>683.86</v>
      </c>
      <c r="AF65">
        <v>0</v>
      </c>
      <c r="AG65">
        <v>0</v>
      </c>
      <c r="AH65">
        <v>0</v>
      </c>
      <c r="AI65">
        <v>9.8800000000000008</v>
      </c>
      <c r="AJ65">
        <v>1</v>
      </c>
      <c r="AK65">
        <v>1</v>
      </c>
      <c r="AL65">
        <v>1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 t="s">
        <v>3</v>
      </c>
      <c r="AT65">
        <v>10.416667</v>
      </c>
      <c r="AU65" t="s">
        <v>3</v>
      </c>
      <c r="AV65">
        <v>0</v>
      </c>
      <c r="AW65">
        <v>1</v>
      </c>
      <c r="AX65">
        <v>-1</v>
      </c>
      <c r="AY65">
        <v>0</v>
      </c>
      <c r="AZ65">
        <v>0</v>
      </c>
      <c r="BA65" t="s">
        <v>3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V65">
        <v>0</v>
      </c>
      <c r="CW65">
        <v>0</v>
      </c>
      <c r="CX65">
        <f>ROUND(Y65*Source!I59,9)</f>
        <v>5.0000001599999999</v>
      </c>
      <c r="CY65">
        <f>AA65</f>
        <v>6756.54</v>
      </c>
      <c r="CZ65">
        <f>AE65</f>
        <v>683.86</v>
      </c>
      <c r="DA65">
        <f>AI65</f>
        <v>9.8800000000000008</v>
      </c>
      <c r="DB65">
        <f t="shared" ref="DB65:DB128" si="23">ROUND(ROUND(AT65*CZ65,2),6)</f>
        <v>7123.54</v>
      </c>
      <c r="DC65">
        <f t="shared" ref="DC65:DC128" si="24">ROUND(ROUND(AT65*AG65,2),6)</f>
        <v>0</v>
      </c>
      <c r="DD65" t="s">
        <v>3</v>
      </c>
      <c r="DE65" t="s">
        <v>3</v>
      </c>
      <c r="DF65">
        <f>ROUND(ROUND(AE65*AI65,2)*CX65,2)</f>
        <v>33782.699999999997</v>
      </c>
      <c r="DG65">
        <f t="shared" ref="DG65:DG128" si="25">ROUND(ROUND(AF65,2)*CX65,2)</f>
        <v>0</v>
      </c>
      <c r="DH65">
        <f t="shared" ref="DH65:DH128" si="26">ROUND(ROUND(AG65,2)*CX65,2)</f>
        <v>0</v>
      </c>
      <c r="DI65">
        <f t="shared" ref="DI65:DI128" si="27">ROUND(ROUND(AH65,2)*CX65,2)</f>
        <v>0</v>
      </c>
      <c r="DJ65">
        <f>DF65</f>
        <v>33782.699999999997</v>
      </c>
      <c r="DK65">
        <v>0</v>
      </c>
      <c r="DL65" t="s">
        <v>3</v>
      </c>
      <c r="DM65">
        <v>0</v>
      </c>
      <c r="DN65" t="s">
        <v>3</v>
      </c>
      <c r="DO65">
        <v>0</v>
      </c>
    </row>
    <row r="66" spans="1:119" x14ac:dyDescent="0.2">
      <c r="A66">
        <f>ROW(Source!A59)</f>
        <v>59</v>
      </c>
      <c r="B66">
        <v>64249956</v>
      </c>
      <c r="C66">
        <v>64250492</v>
      </c>
      <c r="D66">
        <v>0</v>
      </c>
      <c r="E66">
        <v>1076</v>
      </c>
      <c r="F66">
        <v>1</v>
      </c>
      <c r="G66">
        <v>15514512</v>
      </c>
      <c r="H66">
        <v>3</v>
      </c>
      <c r="I66" t="s">
        <v>16</v>
      </c>
      <c r="J66" t="s">
        <v>3</v>
      </c>
      <c r="K66" t="s">
        <v>61</v>
      </c>
      <c r="L66">
        <v>1354</v>
      </c>
      <c r="N66">
        <v>1010</v>
      </c>
      <c r="O66" t="s">
        <v>55</v>
      </c>
      <c r="P66" t="s">
        <v>55</v>
      </c>
      <c r="Q66">
        <v>1</v>
      </c>
      <c r="W66">
        <v>0</v>
      </c>
      <c r="X66">
        <v>1154660637</v>
      </c>
      <c r="Y66">
        <f t="shared" si="22"/>
        <v>29.166667</v>
      </c>
      <c r="AA66">
        <v>1943.4</v>
      </c>
      <c r="AB66">
        <v>0</v>
      </c>
      <c r="AC66">
        <v>0</v>
      </c>
      <c r="AD66">
        <v>0</v>
      </c>
      <c r="AE66">
        <v>196.70000000000002</v>
      </c>
      <c r="AF66">
        <v>0</v>
      </c>
      <c r="AG66">
        <v>0</v>
      </c>
      <c r="AH66">
        <v>0</v>
      </c>
      <c r="AI66">
        <v>9.8800000000000008</v>
      </c>
      <c r="AJ66">
        <v>1</v>
      </c>
      <c r="AK66">
        <v>1</v>
      </c>
      <c r="AL66">
        <v>1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 t="s">
        <v>3</v>
      </c>
      <c r="AT66">
        <v>29.166667</v>
      </c>
      <c r="AU66" t="s">
        <v>3</v>
      </c>
      <c r="AV66">
        <v>0</v>
      </c>
      <c r="AW66">
        <v>1</v>
      </c>
      <c r="AX66">
        <v>-1</v>
      </c>
      <c r="AY66">
        <v>0</v>
      </c>
      <c r="AZ66">
        <v>0</v>
      </c>
      <c r="BA66" t="s">
        <v>3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V66">
        <v>0</v>
      </c>
      <c r="CW66">
        <v>0</v>
      </c>
      <c r="CX66">
        <f>ROUND(Y66*Source!I59,9)</f>
        <v>14.000000160000001</v>
      </c>
      <c r="CY66">
        <f>AA66</f>
        <v>1943.4</v>
      </c>
      <c r="CZ66">
        <f>AE66</f>
        <v>196.70000000000002</v>
      </c>
      <c r="DA66">
        <f>AI66</f>
        <v>9.8800000000000008</v>
      </c>
      <c r="DB66">
        <f t="shared" si="23"/>
        <v>5737.08</v>
      </c>
      <c r="DC66">
        <f t="shared" si="24"/>
        <v>0</v>
      </c>
      <c r="DD66" t="s">
        <v>3</v>
      </c>
      <c r="DE66" t="s">
        <v>3</v>
      </c>
      <c r="DF66">
        <f>ROUND(ROUND(AE66*AI66,2)*CX66,2)</f>
        <v>27207.599999999999</v>
      </c>
      <c r="DG66">
        <f t="shared" si="25"/>
        <v>0</v>
      </c>
      <c r="DH66">
        <f t="shared" si="26"/>
        <v>0</v>
      </c>
      <c r="DI66">
        <f t="shared" si="27"/>
        <v>0</v>
      </c>
      <c r="DJ66">
        <f>DF66</f>
        <v>27207.599999999999</v>
      </c>
      <c r="DK66">
        <v>0</v>
      </c>
      <c r="DL66" t="s">
        <v>3</v>
      </c>
      <c r="DM66">
        <v>0</v>
      </c>
      <c r="DN66" t="s">
        <v>3</v>
      </c>
      <c r="DO66">
        <v>0</v>
      </c>
    </row>
    <row r="67" spans="1:119" x14ac:dyDescent="0.2">
      <c r="A67">
        <f>ROW(Source!A59)</f>
        <v>59</v>
      </c>
      <c r="B67">
        <v>64249956</v>
      </c>
      <c r="C67">
        <v>64250492</v>
      </c>
      <c r="D67">
        <v>0</v>
      </c>
      <c r="E67">
        <v>1076</v>
      </c>
      <c r="F67">
        <v>1</v>
      </c>
      <c r="G67">
        <v>15514512</v>
      </c>
      <c r="H67">
        <v>3</v>
      </c>
      <c r="I67" t="s">
        <v>16</v>
      </c>
      <c r="J67" t="s">
        <v>3</v>
      </c>
      <c r="K67" t="s">
        <v>64</v>
      </c>
      <c r="L67">
        <v>1354</v>
      </c>
      <c r="N67">
        <v>1010</v>
      </c>
      <c r="O67" t="s">
        <v>55</v>
      </c>
      <c r="P67" t="s">
        <v>55</v>
      </c>
      <c r="Q67">
        <v>1</v>
      </c>
      <c r="W67">
        <v>0</v>
      </c>
      <c r="X67">
        <v>158177034</v>
      </c>
      <c r="Y67">
        <f t="shared" si="22"/>
        <v>16.666667</v>
      </c>
      <c r="AA67">
        <v>1175.52</v>
      </c>
      <c r="AB67">
        <v>0</v>
      </c>
      <c r="AC67">
        <v>0</v>
      </c>
      <c r="AD67">
        <v>0</v>
      </c>
      <c r="AE67">
        <v>118.98</v>
      </c>
      <c r="AF67">
        <v>0</v>
      </c>
      <c r="AG67">
        <v>0</v>
      </c>
      <c r="AH67">
        <v>0</v>
      </c>
      <c r="AI67">
        <v>9.8800000000000008</v>
      </c>
      <c r="AJ67">
        <v>1</v>
      </c>
      <c r="AK67">
        <v>1</v>
      </c>
      <c r="AL67">
        <v>1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 t="s">
        <v>3</v>
      </c>
      <c r="AT67">
        <v>16.666667</v>
      </c>
      <c r="AU67" t="s">
        <v>3</v>
      </c>
      <c r="AV67">
        <v>0</v>
      </c>
      <c r="AW67">
        <v>1</v>
      </c>
      <c r="AX67">
        <v>-1</v>
      </c>
      <c r="AY67">
        <v>0</v>
      </c>
      <c r="AZ67">
        <v>0</v>
      </c>
      <c r="BA67" t="s">
        <v>3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V67">
        <v>0</v>
      </c>
      <c r="CW67">
        <v>0</v>
      </c>
      <c r="CX67">
        <f>ROUND(Y67*Source!I59,9)</f>
        <v>8.0000001600000008</v>
      </c>
      <c r="CY67">
        <f>AA67</f>
        <v>1175.52</v>
      </c>
      <c r="CZ67">
        <f>AE67</f>
        <v>118.98</v>
      </c>
      <c r="DA67">
        <f>AI67</f>
        <v>9.8800000000000008</v>
      </c>
      <c r="DB67">
        <f t="shared" si="23"/>
        <v>1983</v>
      </c>
      <c r="DC67">
        <f t="shared" si="24"/>
        <v>0</v>
      </c>
      <c r="DD67" t="s">
        <v>3</v>
      </c>
      <c r="DE67" t="s">
        <v>3</v>
      </c>
      <c r="DF67">
        <f>ROUND(ROUND(AE67*AI67,2)*CX67,2)</f>
        <v>9404.16</v>
      </c>
      <c r="DG67">
        <f t="shared" si="25"/>
        <v>0</v>
      </c>
      <c r="DH67">
        <f t="shared" si="26"/>
        <v>0</v>
      </c>
      <c r="DI67">
        <f t="shared" si="27"/>
        <v>0</v>
      </c>
      <c r="DJ67">
        <f>DF67</f>
        <v>9404.16</v>
      </c>
      <c r="DK67">
        <v>0</v>
      </c>
      <c r="DL67" t="s">
        <v>3</v>
      </c>
      <c r="DM67">
        <v>0</v>
      </c>
      <c r="DN67" t="s">
        <v>3</v>
      </c>
      <c r="DO67">
        <v>0</v>
      </c>
    </row>
    <row r="68" spans="1:119" x14ac:dyDescent="0.2">
      <c r="A68">
        <f>ROW(Source!A59)</f>
        <v>59</v>
      </c>
      <c r="B68">
        <v>64249956</v>
      </c>
      <c r="C68">
        <v>64250492</v>
      </c>
      <c r="D68">
        <v>0</v>
      </c>
      <c r="E68">
        <v>1076</v>
      </c>
      <c r="F68">
        <v>1</v>
      </c>
      <c r="G68">
        <v>15514512</v>
      </c>
      <c r="H68">
        <v>3</v>
      </c>
      <c r="I68" t="s">
        <v>16</v>
      </c>
      <c r="J68" t="s">
        <v>3</v>
      </c>
      <c r="K68" t="s">
        <v>67</v>
      </c>
      <c r="L68">
        <v>1354</v>
      </c>
      <c r="N68">
        <v>1010</v>
      </c>
      <c r="O68" t="s">
        <v>55</v>
      </c>
      <c r="P68" t="s">
        <v>55</v>
      </c>
      <c r="Q68">
        <v>1</v>
      </c>
      <c r="W68">
        <v>0</v>
      </c>
      <c r="X68">
        <v>-138536489</v>
      </c>
      <c r="Y68">
        <f t="shared" si="22"/>
        <v>33.333333000000003</v>
      </c>
      <c r="AA68">
        <v>1128.2</v>
      </c>
      <c r="AB68">
        <v>0</v>
      </c>
      <c r="AC68">
        <v>0</v>
      </c>
      <c r="AD68">
        <v>0</v>
      </c>
      <c r="AE68">
        <v>114.19</v>
      </c>
      <c r="AF68">
        <v>0</v>
      </c>
      <c r="AG68">
        <v>0</v>
      </c>
      <c r="AH68">
        <v>0</v>
      </c>
      <c r="AI68">
        <v>9.8800000000000008</v>
      </c>
      <c r="AJ68">
        <v>1</v>
      </c>
      <c r="AK68">
        <v>1</v>
      </c>
      <c r="AL68">
        <v>1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 t="s">
        <v>3</v>
      </c>
      <c r="AT68">
        <v>33.333333000000003</v>
      </c>
      <c r="AU68" t="s">
        <v>3</v>
      </c>
      <c r="AV68">
        <v>0</v>
      </c>
      <c r="AW68">
        <v>1</v>
      </c>
      <c r="AX68">
        <v>-1</v>
      </c>
      <c r="AY68">
        <v>0</v>
      </c>
      <c r="AZ68">
        <v>0</v>
      </c>
      <c r="BA68" t="s">
        <v>3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V68">
        <v>0</v>
      </c>
      <c r="CW68">
        <v>0</v>
      </c>
      <c r="CX68">
        <f>ROUND(Y68*Source!I59,9)</f>
        <v>15.999999839999999</v>
      </c>
      <c r="CY68">
        <f>AA68</f>
        <v>1128.2</v>
      </c>
      <c r="CZ68">
        <f>AE68</f>
        <v>114.19</v>
      </c>
      <c r="DA68">
        <f>AI68</f>
        <v>9.8800000000000008</v>
      </c>
      <c r="DB68">
        <f t="shared" si="23"/>
        <v>3806.33</v>
      </c>
      <c r="DC68">
        <f t="shared" si="24"/>
        <v>0</v>
      </c>
      <c r="DD68" t="s">
        <v>3</v>
      </c>
      <c r="DE68" t="s">
        <v>3</v>
      </c>
      <c r="DF68">
        <f>ROUND(ROUND(AE68*AI68,2)*CX68,2)</f>
        <v>18051.2</v>
      </c>
      <c r="DG68">
        <f t="shared" si="25"/>
        <v>0</v>
      </c>
      <c r="DH68">
        <f t="shared" si="26"/>
        <v>0</v>
      </c>
      <c r="DI68">
        <f t="shared" si="27"/>
        <v>0</v>
      </c>
      <c r="DJ68">
        <f>DF68</f>
        <v>18051.2</v>
      </c>
      <c r="DK68">
        <v>0</v>
      </c>
      <c r="DL68" t="s">
        <v>3</v>
      </c>
      <c r="DM68">
        <v>0</v>
      </c>
      <c r="DN68" t="s">
        <v>3</v>
      </c>
      <c r="DO68">
        <v>0</v>
      </c>
    </row>
    <row r="69" spans="1:119" x14ac:dyDescent="0.2">
      <c r="A69">
        <f>ROW(Source!A65)</f>
        <v>65</v>
      </c>
      <c r="B69">
        <v>64249956</v>
      </c>
      <c r="C69">
        <v>64250207</v>
      </c>
      <c r="D69">
        <v>62945603</v>
      </c>
      <c r="E69">
        <v>1076</v>
      </c>
      <c r="F69">
        <v>1</v>
      </c>
      <c r="G69">
        <v>15514512</v>
      </c>
      <c r="H69">
        <v>1</v>
      </c>
      <c r="I69" t="s">
        <v>192</v>
      </c>
      <c r="J69" t="s">
        <v>3</v>
      </c>
      <c r="K69" t="s">
        <v>193</v>
      </c>
      <c r="L69">
        <v>1191</v>
      </c>
      <c r="N69">
        <v>1013</v>
      </c>
      <c r="O69" t="s">
        <v>194</v>
      </c>
      <c r="P69" t="s">
        <v>194</v>
      </c>
      <c r="Q69">
        <v>1</v>
      </c>
      <c r="W69">
        <v>0</v>
      </c>
      <c r="X69">
        <v>476480486</v>
      </c>
      <c r="Y69">
        <f t="shared" si="22"/>
        <v>70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1</v>
      </c>
      <c r="AJ69">
        <v>1</v>
      </c>
      <c r="AK69">
        <v>1</v>
      </c>
      <c r="AL69">
        <v>1</v>
      </c>
      <c r="AM69">
        <v>-2</v>
      </c>
      <c r="AN69">
        <v>0</v>
      </c>
      <c r="AO69">
        <v>1</v>
      </c>
      <c r="AP69">
        <v>0</v>
      </c>
      <c r="AQ69">
        <v>0</v>
      </c>
      <c r="AR69">
        <v>0</v>
      </c>
      <c r="AS69" t="s">
        <v>3</v>
      </c>
      <c r="AT69">
        <v>70</v>
      </c>
      <c r="AU69" t="s">
        <v>3</v>
      </c>
      <c r="AV69">
        <v>1</v>
      </c>
      <c r="AW69">
        <v>2</v>
      </c>
      <c r="AX69">
        <v>64250220</v>
      </c>
      <c r="AY69">
        <v>1</v>
      </c>
      <c r="AZ69">
        <v>0</v>
      </c>
      <c r="BA69">
        <v>45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U69">
        <f>ROUND(AT69*Source!I65*AH69*AL69,2)</f>
        <v>0</v>
      </c>
      <c r="CV69">
        <f>ROUND(Y69*Source!I65,9)</f>
        <v>33.6</v>
      </c>
      <c r="CW69">
        <v>0</v>
      </c>
      <c r="CX69">
        <f>ROUND(Y69*Source!I65,9)</f>
        <v>33.6</v>
      </c>
      <c r="CY69">
        <f>AD69</f>
        <v>0</v>
      </c>
      <c r="CZ69">
        <f>AH69</f>
        <v>0</v>
      </c>
      <c r="DA69">
        <f>AL69</f>
        <v>1</v>
      </c>
      <c r="DB69">
        <f t="shared" si="23"/>
        <v>0</v>
      </c>
      <c r="DC69">
        <f t="shared" si="24"/>
        <v>0</v>
      </c>
      <c r="DD69" t="s">
        <v>3</v>
      </c>
      <c r="DE69" t="s">
        <v>3</v>
      </c>
      <c r="DF69">
        <f t="shared" ref="DF69:DF75" si="28">ROUND(ROUND(AE69,2)*CX69,2)</f>
        <v>0</v>
      </c>
      <c r="DG69">
        <f t="shared" si="25"/>
        <v>0</v>
      </c>
      <c r="DH69">
        <f t="shared" si="26"/>
        <v>0</v>
      </c>
      <c r="DI69">
        <f t="shared" si="27"/>
        <v>0</v>
      </c>
      <c r="DJ69">
        <f>DI69</f>
        <v>0</v>
      </c>
      <c r="DK69">
        <v>0</v>
      </c>
      <c r="DL69" t="s">
        <v>3</v>
      </c>
      <c r="DM69">
        <v>0</v>
      </c>
      <c r="DN69" t="s">
        <v>3</v>
      </c>
      <c r="DO69">
        <v>0</v>
      </c>
    </row>
    <row r="70" spans="1:119" x14ac:dyDescent="0.2">
      <c r="A70">
        <f>ROW(Source!A65)</f>
        <v>65</v>
      </c>
      <c r="B70">
        <v>64249956</v>
      </c>
      <c r="C70">
        <v>64250207</v>
      </c>
      <c r="D70">
        <v>62030395</v>
      </c>
      <c r="E70">
        <v>1</v>
      </c>
      <c r="F70">
        <v>1</v>
      </c>
      <c r="G70">
        <v>15514512</v>
      </c>
      <c r="H70">
        <v>2</v>
      </c>
      <c r="I70" t="s">
        <v>247</v>
      </c>
      <c r="J70" t="s">
        <v>248</v>
      </c>
      <c r="K70" t="s">
        <v>249</v>
      </c>
      <c r="L70">
        <v>1368</v>
      </c>
      <c r="N70">
        <v>1011</v>
      </c>
      <c r="O70" t="s">
        <v>198</v>
      </c>
      <c r="P70" t="s">
        <v>198</v>
      </c>
      <c r="Q70">
        <v>1</v>
      </c>
      <c r="W70">
        <v>0</v>
      </c>
      <c r="X70">
        <v>-247895439</v>
      </c>
      <c r="Y70">
        <f t="shared" si="22"/>
        <v>4</v>
      </c>
      <c r="AA70">
        <v>0</v>
      </c>
      <c r="AB70">
        <v>7.11</v>
      </c>
      <c r="AC70">
        <v>0</v>
      </c>
      <c r="AD70">
        <v>0</v>
      </c>
      <c r="AE70">
        <v>0</v>
      </c>
      <c r="AF70">
        <v>7.11</v>
      </c>
      <c r="AG70">
        <v>0</v>
      </c>
      <c r="AH70">
        <v>0</v>
      </c>
      <c r="AI70">
        <v>1</v>
      </c>
      <c r="AJ70">
        <v>1</v>
      </c>
      <c r="AK70">
        <v>1</v>
      </c>
      <c r="AL70">
        <v>1</v>
      </c>
      <c r="AM70">
        <v>-2</v>
      </c>
      <c r="AN70">
        <v>0</v>
      </c>
      <c r="AO70">
        <v>1</v>
      </c>
      <c r="AP70">
        <v>0</v>
      </c>
      <c r="AQ70">
        <v>0</v>
      </c>
      <c r="AR70">
        <v>0</v>
      </c>
      <c r="AS70" t="s">
        <v>3</v>
      </c>
      <c r="AT70">
        <v>4</v>
      </c>
      <c r="AU70" t="s">
        <v>3</v>
      </c>
      <c r="AV70">
        <v>0</v>
      </c>
      <c r="AW70">
        <v>2</v>
      </c>
      <c r="AX70">
        <v>64250221</v>
      </c>
      <c r="AY70">
        <v>1</v>
      </c>
      <c r="AZ70">
        <v>0</v>
      </c>
      <c r="BA70">
        <v>46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V70">
        <v>0</v>
      </c>
      <c r="CW70">
        <f>ROUND(Y70*Source!I65*DO70,9)</f>
        <v>0</v>
      </c>
      <c r="CX70">
        <f>ROUND(Y70*Source!I65,9)</f>
        <v>1.92</v>
      </c>
      <c r="CY70">
        <f>AB70</f>
        <v>7.11</v>
      </c>
      <c r="CZ70">
        <f>AF70</f>
        <v>7.11</v>
      </c>
      <c r="DA70">
        <f>AJ70</f>
        <v>1</v>
      </c>
      <c r="DB70">
        <f t="shared" si="23"/>
        <v>28.44</v>
      </c>
      <c r="DC70">
        <f t="shared" si="24"/>
        <v>0</v>
      </c>
      <c r="DD70" t="s">
        <v>3</v>
      </c>
      <c r="DE70" t="s">
        <v>3</v>
      </c>
      <c r="DF70">
        <f t="shared" si="28"/>
        <v>0</v>
      </c>
      <c r="DG70">
        <f t="shared" si="25"/>
        <v>13.65</v>
      </c>
      <c r="DH70">
        <f t="shared" si="26"/>
        <v>0</v>
      </c>
      <c r="DI70">
        <f t="shared" si="27"/>
        <v>0</v>
      </c>
      <c r="DJ70">
        <f>DG70</f>
        <v>13.65</v>
      </c>
      <c r="DK70">
        <v>0</v>
      </c>
      <c r="DL70" t="s">
        <v>3</v>
      </c>
      <c r="DM70">
        <v>0</v>
      </c>
      <c r="DN70" t="s">
        <v>3</v>
      </c>
      <c r="DO70">
        <v>0</v>
      </c>
    </row>
    <row r="71" spans="1:119" x14ac:dyDescent="0.2">
      <c r="A71">
        <f>ROW(Source!A65)</f>
        <v>65</v>
      </c>
      <c r="B71">
        <v>64249956</v>
      </c>
      <c r="C71">
        <v>64250207</v>
      </c>
      <c r="D71">
        <v>62030693</v>
      </c>
      <c r="E71">
        <v>1</v>
      </c>
      <c r="F71">
        <v>1</v>
      </c>
      <c r="G71">
        <v>15514512</v>
      </c>
      <c r="H71">
        <v>2</v>
      </c>
      <c r="I71" t="s">
        <v>195</v>
      </c>
      <c r="J71" t="s">
        <v>196</v>
      </c>
      <c r="K71" t="s">
        <v>197</v>
      </c>
      <c r="L71">
        <v>1368</v>
      </c>
      <c r="N71">
        <v>1011</v>
      </c>
      <c r="O71" t="s">
        <v>198</v>
      </c>
      <c r="P71" t="s">
        <v>198</v>
      </c>
      <c r="Q71">
        <v>1</v>
      </c>
      <c r="W71">
        <v>0</v>
      </c>
      <c r="X71">
        <v>-1845030748</v>
      </c>
      <c r="Y71">
        <f t="shared" si="22"/>
        <v>0.11</v>
      </c>
      <c r="AA71">
        <v>0</v>
      </c>
      <c r="AB71">
        <v>83.1</v>
      </c>
      <c r="AC71">
        <v>12.62</v>
      </c>
      <c r="AD71">
        <v>0</v>
      </c>
      <c r="AE71">
        <v>0</v>
      </c>
      <c r="AF71">
        <v>83.1</v>
      </c>
      <c r="AG71">
        <v>12.62</v>
      </c>
      <c r="AH71">
        <v>0</v>
      </c>
      <c r="AI71">
        <v>1</v>
      </c>
      <c r="AJ71">
        <v>1</v>
      </c>
      <c r="AK71">
        <v>1</v>
      </c>
      <c r="AL71">
        <v>1</v>
      </c>
      <c r="AM71">
        <v>-2</v>
      </c>
      <c r="AN71">
        <v>0</v>
      </c>
      <c r="AO71">
        <v>1</v>
      </c>
      <c r="AP71">
        <v>0</v>
      </c>
      <c r="AQ71">
        <v>0</v>
      </c>
      <c r="AR71">
        <v>0</v>
      </c>
      <c r="AS71" t="s">
        <v>3</v>
      </c>
      <c r="AT71">
        <v>0.11</v>
      </c>
      <c r="AU71" t="s">
        <v>3</v>
      </c>
      <c r="AV71">
        <v>0</v>
      </c>
      <c r="AW71">
        <v>2</v>
      </c>
      <c r="AX71">
        <v>64250222</v>
      </c>
      <c r="AY71">
        <v>1</v>
      </c>
      <c r="AZ71">
        <v>0</v>
      </c>
      <c r="BA71">
        <v>47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V71">
        <v>0</v>
      </c>
      <c r="CW71">
        <f>ROUND(Y71*Source!I65*DO71,9)</f>
        <v>0.66633600000000004</v>
      </c>
      <c r="CX71">
        <f>ROUND(Y71*Source!I65,9)</f>
        <v>5.28E-2</v>
      </c>
      <c r="CY71">
        <f>AB71</f>
        <v>83.1</v>
      </c>
      <c r="CZ71">
        <f>AF71</f>
        <v>83.1</v>
      </c>
      <c r="DA71">
        <f>AJ71</f>
        <v>1</v>
      </c>
      <c r="DB71">
        <f t="shared" si="23"/>
        <v>9.14</v>
      </c>
      <c r="DC71">
        <f t="shared" si="24"/>
        <v>1.39</v>
      </c>
      <c r="DD71" t="s">
        <v>3</v>
      </c>
      <c r="DE71" t="s">
        <v>3</v>
      </c>
      <c r="DF71">
        <f t="shared" si="28"/>
        <v>0</v>
      </c>
      <c r="DG71">
        <f t="shared" si="25"/>
        <v>4.3899999999999997</v>
      </c>
      <c r="DH71">
        <f t="shared" si="26"/>
        <v>0.67</v>
      </c>
      <c r="DI71">
        <f t="shared" si="27"/>
        <v>0</v>
      </c>
      <c r="DJ71">
        <f>DG71</f>
        <v>4.3899999999999997</v>
      </c>
      <c r="DK71">
        <v>0</v>
      </c>
      <c r="DL71" t="s">
        <v>199</v>
      </c>
      <c r="DM71">
        <v>0</v>
      </c>
      <c r="DN71" t="s">
        <v>194</v>
      </c>
      <c r="DO71">
        <v>12.62</v>
      </c>
    </row>
    <row r="72" spans="1:119" x14ac:dyDescent="0.2">
      <c r="A72">
        <f>ROW(Source!A65)</f>
        <v>65</v>
      </c>
      <c r="B72">
        <v>64249956</v>
      </c>
      <c r="C72">
        <v>64250207</v>
      </c>
      <c r="D72">
        <v>62000544</v>
      </c>
      <c r="E72">
        <v>1</v>
      </c>
      <c r="F72">
        <v>1</v>
      </c>
      <c r="G72">
        <v>15514512</v>
      </c>
      <c r="H72">
        <v>3</v>
      </c>
      <c r="I72" t="s">
        <v>250</v>
      </c>
      <c r="J72" t="s">
        <v>251</v>
      </c>
      <c r="K72" t="s">
        <v>252</v>
      </c>
      <c r="L72">
        <v>1348</v>
      </c>
      <c r="N72">
        <v>1009</v>
      </c>
      <c r="O72" t="s">
        <v>209</v>
      </c>
      <c r="P72" t="s">
        <v>209</v>
      </c>
      <c r="Q72">
        <v>1000</v>
      </c>
      <c r="W72">
        <v>0</v>
      </c>
      <c r="X72">
        <v>-1118993546</v>
      </c>
      <c r="Y72">
        <f t="shared" si="22"/>
        <v>1.4E-2</v>
      </c>
      <c r="AA72">
        <v>7254.88</v>
      </c>
      <c r="AB72">
        <v>0</v>
      </c>
      <c r="AC72">
        <v>0</v>
      </c>
      <c r="AD72">
        <v>0</v>
      </c>
      <c r="AE72">
        <v>7254.88</v>
      </c>
      <c r="AF72">
        <v>0</v>
      </c>
      <c r="AG72">
        <v>0</v>
      </c>
      <c r="AH72">
        <v>0</v>
      </c>
      <c r="AI72">
        <v>1</v>
      </c>
      <c r="AJ72">
        <v>1</v>
      </c>
      <c r="AK72">
        <v>1</v>
      </c>
      <c r="AL72">
        <v>1</v>
      </c>
      <c r="AM72">
        <v>-2</v>
      </c>
      <c r="AN72">
        <v>0</v>
      </c>
      <c r="AO72">
        <v>1</v>
      </c>
      <c r="AP72">
        <v>0</v>
      </c>
      <c r="AQ72">
        <v>0</v>
      </c>
      <c r="AR72">
        <v>0</v>
      </c>
      <c r="AS72" t="s">
        <v>3</v>
      </c>
      <c r="AT72">
        <v>1.4E-2</v>
      </c>
      <c r="AU72" t="s">
        <v>3</v>
      </c>
      <c r="AV72">
        <v>0</v>
      </c>
      <c r="AW72">
        <v>2</v>
      </c>
      <c r="AX72">
        <v>64250223</v>
      </c>
      <c r="AY72">
        <v>1</v>
      </c>
      <c r="AZ72">
        <v>0</v>
      </c>
      <c r="BA72">
        <v>48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V72">
        <v>0</v>
      </c>
      <c r="CW72">
        <v>0</v>
      </c>
      <c r="CX72">
        <f>ROUND(Y72*Source!I65,9)</f>
        <v>6.7200000000000003E-3</v>
      </c>
      <c r="CY72">
        <f t="shared" ref="CY72:CY80" si="29">AA72</f>
        <v>7254.88</v>
      </c>
      <c r="CZ72">
        <f t="shared" ref="CZ72:CZ80" si="30">AE72</f>
        <v>7254.88</v>
      </c>
      <c r="DA72">
        <f t="shared" ref="DA72:DA80" si="31">AI72</f>
        <v>1</v>
      </c>
      <c r="DB72">
        <f t="shared" si="23"/>
        <v>101.57</v>
      </c>
      <c r="DC72">
        <f t="shared" si="24"/>
        <v>0</v>
      </c>
      <c r="DD72" t="s">
        <v>3</v>
      </c>
      <c r="DE72" t="s">
        <v>3</v>
      </c>
      <c r="DF72">
        <f t="shared" si="28"/>
        <v>48.75</v>
      </c>
      <c r="DG72">
        <f t="shared" si="25"/>
        <v>0</v>
      </c>
      <c r="DH72">
        <f t="shared" si="26"/>
        <v>0</v>
      </c>
      <c r="DI72">
        <f t="shared" si="27"/>
        <v>0</v>
      </c>
      <c r="DJ72">
        <f t="shared" ref="DJ72:DJ80" si="32">DF72</f>
        <v>48.75</v>
      </c>
      <c r="DK72">
        <v>0</v>
      </c>
      <c r="DL72" t="s">
        <v>3</v>
      </c>
      <c r="DM72">
        <v>0</v>
      </c>
      <c r="DN72" t="s">
        <v>3</v>
      </c>
      <c r="DO72">
        <v>0</v>
      </c>
    </row>
    <row r="73" spans="1:119" x14ac:dyDescent="0.2">
      <c r="A73">
        <f>ROW(Source!A65)</f>
        <v>65</v>
      </c>
      <c r="B73">
        <v>64249956</v>
      </c>
      <c r="C73">
        <v>64250207</v>
      </c>
      <c r="D73">
        <v>62001017</v>
      </c>
      <c r="E73">
        <v>1</v>
      </c>
      <c r="F73">
        <v>1</v>
      </c>
      <c r="G73">
        <v>15514512</v>
      </c>
      <c r="H73">
        <v>3</v>
      </c>
      <c r="I73" t="s">
        <v>253</v>
      </c>
      <c r="J73" t="s">
        <v>254</v>
      </c>
      <c r="K73" t="s">
        <v>255</v>
      </c>
      <c r="L73">
        <v>1348</v>
      </c>
      <c r="N73">
        <v>1009</v>
      </c>
      <c r="O73" t="s">
        <v>209</v>
      </c>
      <c r="P73" t="s">
        <v>209</v>
      </c>
      <c r="Q73">
        <v>1000</v>
      </c>
      <c r="W73">
        <v>0</v>
      </c>
      <c r="X73">
        <v>841672276</v>
      </c>
      <c r="Y73">
        <f t="shared" si="22"/>
        <v>2.4000000000000001E-5</v>
      </c>
      <c r="AA73">
        <v>8596.85</v>
      </c>
      <c r="AB73">
        <v>0</v>
      </c>
      <c r="AC73">
        <v>0</v>
      </c>
      <c r="AD73">
        <v>0</v>
      </c>
      <c r="AE73">
        <v>8596.85</v>
      </c>
      <c r="AF73">
        <v>0</v>
      </c>
      <c r="AG73">
        <v>0</v>
      </c>
      <c r="AH73">
        <v>0</v>
      </c>
      <c r="AI73">
        <v>1</v>
      </c>
      <c r="AJ73">
        <v>1</v>
      </c>
      <c r="AK73">
        <v>1</v>
      </c>
      <c r="AL73">
        <v>1</v>
      </c>
      <c r="AM73">
        <v>-2</v>
      </c>
      <c r="AN73">
        <v>0</v>
      </c>
      <c r="AO73">
        <v>1</v>
      </c>
      <c r="AP73">
        <v>0</v>
      </c>
      <c r="AQ73">
        <v>0</v>
      </c>
      <c r="AR73">
        <v>0</v>
      </c>
      <c r="AS73" t="s">
        <v>3</v>
      </c>
      <c r="AT73">
        <v>2.4000000000000001E-5</v>
      </c>
      <c r="AU73" t="s">
        <v>3</v>
      </c>
      <c r="AV73">
        <v>0</v>
      </c>
      <c r="AW73">
        <v>2</v>
      </c>
      <c r="AX73">
        <v>64250224</v>
      </c>
      <c r="AY73">
        <v>1</v>
      </c>
      <c r="AZ73">
        <v>0</v>
      </c>
      <c r="BA73">
        <v>49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V73">
        <v>0</v>
      </c>
      <c r="CW73">
        <v>0</v>
      </c>
      <c r="CX73">
        <f>ROUND(Y73*Source!I65,9)</f>
        <v>1.152E-5</v>
      </c>
      <c r="CY73">
        <f t="shared" si="29"/>
        <v>8596.85</v>
      </c>
      <c r="CZ73">
        <f t="shared" si="30"/>
        <v>8596.85</v>
      </c>
      <c r="DA73">
        <f t="shared" si="31"/>
        <v>1</v>
      </c>
      <c r="DB73">
        <f t="shared" si="23"/>
        <v>0.21</v>
      </c>
      <c r="DC73">
        <f t="shared" si="24"/>
        <v>0</v>
      </c>
      <c r="DD73" t="s">
        <v>3</v>
      </c>
      <c r="DE73" t="s">
        <v>3</v>
      </c>
      <c r="DF73">
        <f t="shared" si="28"/>
        <v>0.1</v>
      </c>
      <c r="DG73">
        <f t="shared" si="25"/>
        <v>0</v>
      </c>
      <c r="DH73">
        <f t="shared" si="26"/>
        <v>0</v>
      </c>
      <c r="DI73">
        <f t="shared" si="27"/>
        <v>0</v>
      </c>
      <c r="DJ73">
        <f t="shared" si="32"/>
        <v>0.1</v>
      </c>
      <c r="DK73">
        <v>0</v>
      </c>
      <c r="DL73" t="s">
        <v>3</v>
      </c>
      <c r="DM73">
        <v>0</v>
      </c>
      <c r="DN73" t="s">
        <v>3</v>
      </c>
      <c r="DO73">
        <v>0</v>
      </c>
    </row>
    <row r="74" spans="1:119" x14ac:dyDescent="0.2">
      <c r="A74">
        <f>ROW(Source!A65)</f>
        <v>65</v>
      </c>
      <c r="B74">
        <v>64249956</v>
      </c>
      <c r="C74">
        <v>64250207</v>
      </c>
      <c r="D74">
        <v>61999975</v>
      </c>
      <c r="E74">
        <v>1</v>
      </c>
      <c r="F74">
        <v>1</v>
      </c>
      <c r="G74">
        <v>15514512</v>
      </c>
      <c r="H74">
        <v>3</v>
      </c>
      <c r="I74" t="s">
        <v>256</v>
      </c>
      <c r="J74" t="s">
        <v>257</v>
      </c>
      <c r="K74" t="s">
        <v>258</v>
      </c>
      <c r="L74">
        <v>1354</v>
      </c>
      <c r="N74">
        <v>1010</v>
      </c>
      <c r="O74" t="s">
        <v>55</v>
      </c>
      <c r="P74" t="s">
        <v>55</v>
      </c>
      <c r="Q74">
        <v>1</v>
      </c>
      <c r="W74">
        <v>0</v>
      </c>
      <c r="X74">
        <v>235182232</v>
      </c>
      <c r="Y74">
        <f t="shared" si="22"/>
        <v>97.6</v>
      </c>
      <c r="AA74">
        <v>3.86</v>
      </c>
      <c r="AB74">
        <v>0</v>
      </c>
      <c r="AC74">
        <v>0</v>
      </c>
      <c r="AD74">
        <v>0</v>
      </c>
      <c r="AE74">
        <v>3.86</v>
      </c>
      <c r="AF74">
        <v>0</v>
      </c>
      <c r="AG74">
        <v>0</v>
      </c>
      <c r="AH74">
        <v>0</v>
      </c>
      <c r="AI74">
        <v>1</v>
      </c>
      <c r="AJ74">
        <v>1</v>
      </c>
      <c r="AK74">
        <v>1</v>
      </c>
      <c r="AL74">
        <v>1</v>
      </c>
      <c r="AM74">
        <v>-2</v>
      </c>
      <c r="AN74">
        <v>0</v>
      </c>
      <c r="AO74">
        <v>1</v>
      </c>
      <c r="AP74">
        <v>0</v>
      </c>
      <c r="AQ74">
        <v>0</v>
      </c>
      <c r="AR74">
        <v>0</v>
      </c>
      <c r="AS74" t="s">
        <v>3</v>
      </c>
      <c r="AT74">
        <v>97.6</v>
      </c>
      <c r="AU74" t="s">
        <v>3</v>
      </c>
      <c r="AV74">
        <v>0</v>
      </c>
      <c r="AW74">
        <v>2</v>
      </c>
      <c r="AX74">
        <v>64250225</v>
      </c>
      <c r="AY74">
        <v>1</v>
      </c>
      <c r="AZ74">
        <v>0</v>
      </c>
      <c r="BA74">
        <v>50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V74">
        <v>0</v>
      </c>
      <c r="CW74">
        <v>0</v>
      </c>
      <c r="CX74">
        <f>ROUND(Y74*Source!I65,9)</f>
        <v>46.847999999999999</v>
      </c>
      <c r="CY74">
        <f t="shared" si="29"/>
        <v>3.86</v>
      </c>
      <c r="CZ74">
        <f t="shared" si="30"/>
        <v>3.86</v>
      </c>
      <c r="DA74">
        <f t="shared" si="31"/>
        <v>1</v>
      </c>
      <c r="DB74">
        <f t="shared" si="23"/>
        <v>376.74</v>
      </c>
      <c r="DC74">
        <f t="shared" si="24"/>
        <v>0</v>
      </c>
      <c r="DD74" t="s">
        <v>3</v>
      </c>
      <c r="DE74" t="s">
        <v>3</v>
      </c>
      <c r="DF74">
        <f t="shared" si="28"/>
        <v>180.83</v>
      </c>
      <c r="DG74">
        <f t="shared" si="25"/>
        <v>0</v>
      </c>
      <c r="DH74">
        <f t="shared" si="26"/>
        <v>0</v>
      </c>
      <c r="DI74">
        <f t="shared" si="27"/>
        <v>0</v>
      </c>
      <c r="DJ74">
        <f t="shared" si="32"/>
        <v>180.83</v>
      </c>
      <c r="DK74">
        <v>0</v>
      </c>
      <c r="DL74" t="s">
        <v>3</v>
      </c>
      <c r="DM74">
        <v>0</v>
      </c>
      <c r="DN74" t="s">
        <v>3</v>
      </c>
      <c r="DO74">
        <v>0</v>
      </c>
    </row>
    <row r="75" spans="1:119" x14ac:dyDescent="0.2">
      <c r="A75">
        <f>ROW(Source!A65)</f>
        <v>65</v>
      </c>
      <c r="B75">
        <v>64249956</v>
      </c>
      <c r="C75">
        <v>64250207</v>
      </c>
      <c r="D75">
        <v>62000150</v>
      </c>
      <c r="E75">
        <v>1</v>
      </c>
      <c r="F75">
        <v>1</v>
      </c>
      <c r="G75">
        <v>15514512</v>
      </c>
      <c r="H75">
        <v>3</v>
      </c>
      <c r="I75" t="s">
        <v>206</v>
      </c>
      <c r="J75" t="s">
        <v>207</v>
      </c>
      <c r="K75" t="s">
        <v>208</v>
      </c>
      <c r="L75">
        <v>1348</v>
      </c>
      <c r="N75">
        <v>1009</v>
      </c>
      <c r="O75" t="s">
        <v>209</v>
      </c>
      <c r="P75" t="s">
        <v>209</v>
      </c>
      <c r="Q75">
        <v>1000</v>
      </c>
      <c r="W75">
        <v>0</v>
      </c>
      <c r="X75">
        <v>-620210662</v>
      </c>
      <c r="Y75">
        <f t="shared" si="22"/>
        <v>2.7000000000000001E-3</v>
      </c>
      <c r="AA75">
        <v>11242.42</v>
      </c>
      <c r="AB75">
        <v>0</v>
      </c>
      <c r="AC75">
        <v>0</v>
      </c>
      <c r="AD75">
        <v>0</v>
      </c>
      <c r="AE75">
        <v>11242.42</v>
      </c>
      <c r="AF75">
        <v>0</v>
      </c>
      <c r="AG75">
        <v>0</v>
      </c>
      <c r="AH75">
        <v>0</v>
      </c>
      <c r="AI75">
        <v>1</v>
      </c>
      <c r="AJ75">
        <v>1</v>
      </c>
      <c r="AK75">
        <v>1</v>
      </c>
      <c r="AL75">
        <v>1</v>
      </c>
      <c r="AM75">
        <v>-2</v>
      </c>
      <c r="AN75">
        <v>0</v>
      </c>
      <c r="AO75">
        <v>1</v>
      </c>
      <c r="AP75">
        <v>0</v>
      </c>
      <c r="AQ75">
        <v>0</v>
      </c>
      <c r="AR75">
        <v>0</v>
      </c>
      <c r="AS75" t="s">
        <v>3</v>
      </c>
      <c r="AT75">
        <v>2.7000000000000001E-3</v>
      </c>
      <c r="AU75" t="s">
        <v>3</v>
      </c>
      <c r="AV75">
        <v>0</v>
      </c>
      <c r="AW75">
        <v>2</v>
      </c>
      <c r="AX75">
        <v>64250226</v>
      </c>
      <c r="AY75">
        <v>1</v>
      </c>
      <c r="AZ75">
        <v>0</v>
      </c>
      <c r="BA75">
        <v>51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V75">
        <v>0</v>
      </c>
      <c r="CW75">
        <v>0</v>
      </c>
      <c r="CX75">
        <f>ROUND(Y75*Source!I65,9)</f>
        <v>1.2960000000000001E-3</v>
      </c>
      <c r="CY75">
        <f t="shared" si="29"/>
        <v>11242.42</v>
      </c>
      <c r="CZ75">
        <f t="shared" si="30"/>
        <v>11242.42</v>
      </c>
      <c r="DA75">
        <f t="shared" si="31"/>
        <v>1</v>
      </c>
      <c r="DB75">
        <f t="shared" si="23"/>
        <v>30.35</v>
      </c>
      <c r="DC75">
        <f t="shared" si="24"/>
        <v>0</v>
      </c>
      <c r="DD75" t="s">
        <v>3</v>
      </c>
      <c r="DE75" t="s">
        <v>3</v>
      </c>
      <c r="DF75">
        <f t="shared" si="28"/>
        <v>14.57</v>
      </c>
      <c r="DG75">
        <f t="shared" si="25"/>
        <v>0</v>
      </c>
      <c r="DH75">
        <f t="shared" si="26"/>
        <v>0</v>
      </c>
      <c r="DI75">
        <f t="shared" si="27"/>
        <v>0</v>
      </c>
      <c r="DJ75">
        <f t="shared" si="32"/>
        <v>14.57</v>
      </c>
      <c r="DK75">
        <v>0</v>
      </c>
      <c r="DL75" t="s">
        <v>3</v>
      </c>
      <c r="DM75">
        <v>0</v>
      </c>
      <c r="DN75" t="s">
        <v>3</v>
      </c>
      <c r="DO75">
        <v>0</v>
      </c>
    </row>
    <row r="76" spans="1:119" x14ac:dyDescent="0.2">
      <c r="A76">
        <f>ROW(Source!A65)</f>
        <v>65</v>
      </c>
      <c r="B76">
        <v>64249956</v>
      </c>
      <c r="C76">
        <v>64250207</v>
      </c>
      <c r="D76">
        <v>0</v>
      </c>
      <c r="E76">
        <v>1076</v>
      </c>
      <c r="F76">
        <v>1</v>
      </c>
      <c r="G76">
        <v>15514512</v>
      </c>
      <c r="H76">
        <v>3</v>
      </c>
      <c r="I76" t="s">
        <v>16</v>
      </c>
      <c r="J76" t="s">
        <v>3</v>
      </c>
      <c r="K76" t="s">
        <v>54</v>
      </c>
      <c r="L76">
        <v>1354</v>
      </c>
      <c r="N76">
        <v>1010</v>
      </c>
      <c r="O76" t="s">
        <v>55</v>
      </c>
      <c r="P76" t="s">
        <v>55</v>
      </c>
      <c r="Q76">
        <v>1</v>
      </c>
      <c r="W76">
        <v>0</v>
      </c>
      <c r="X76">
        <v>277238542</v>
      </c>
      <c r="Y76">
        <f t="shared" si="22"/>
        <v>10.416667</v>
      </c>
      <c r="AA76">
        <v>14485.76</v>
      </c>
      <c r="AB76">
        <v>0</v>
      </c>
      <c r="AC76">
        <v>0</v>
      </c>
      <c r="AD76">
        <v>0</v>
      </c>
      <c r="AE76">
        <v>1466.17</v>
      </c>
      <c r="AF76">
        <v>0</v>
      </c>
      <c r="AG76">
        <v>0</v>
      </c>
      <c r="AH76">
        <v>0</v>
      </c>
      <c r="AI76">
        <v>9.8800000000000008</v>
      </c>
      <c r="AJ76">
        <v>1</v>
      </c>
      <c r="AK76">
        <v>1</v>
      </c>
      <c r="AL76">
        <v>1</v>
      </c>
      <c r="AM76">
        <v>-2</v>
      </c>
      <c r="AN76">
        <v>0</v>
      </c>
      <c r="AO76">
        <v>0</v>
      </c>
      <c r="AP76">
        <v>0</v>
      </c>
      <c r="AQ76">
        <v>0</v>
      </c>
      <c r="AR76">
        <v>0</v>
      </c>
      <c r="AS76" t="s">
        <v>3</v>
      </c>
      <c r="AT76">
        <v>10.416667</v>
      </c>
      <c r="AU76" t="s">
        <v>3</v>
      </c>
      <c r="AV76">
        <v>0</v>
      </c>
      <c r="AW76">
        <v>1</v>
      </c>
      <c r="AX76">
        <v>-1</v>
      </c>
      <c r="AY76">
        <v>0</v>
      </c>
      <c r="AZ76">
        <v>0</v>
      </c>
      <c r="BA76" t="s">
        <v>3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V76">
        <v>0</v>
      </c>
      <c r="CW76">
        <v>0</v>
      </c>
      <c r="CX76">
        <f>ROUND(Y76*Source!I65,9)</f>
        <v>5.0000001599999999</v>
      </c>
      <c r="CY76">
        <f t="shared" si="29"/>
        <v>14485.76</v>
      </c>
      <c r="CZ76">
        <f t="shared" si="30"/>
        <v>1466.17</v>
      </c>
      <c r="DA76">
        <f t="shared" si="31"/>
        <v>9.8800000000000008</v>
      </c>
      <c r="DB76">
        <f t="shared" si="23"/>
        <v>15272.6</v>
      </c>
      <c r="DC76">
        <f t="shared" si="24"/>
        <v>0</v>
      </c>
      <c r="DD76" t="s">
        <v>3</v>
      </c>
      <c r="DE76" t="s">
        <v>3</v>
      </c>
      <c r="DF76">
        <f>ROUND(ROUND(AE76*AI76,2)*CX76,2)</f>
        <v>72428.800000000003</v>
      </c>
      <c r="DG76">
        <f t="shared" si="25"/>
        <v>0</v>
      </c>
      <c r="DH76">
        <f t="shared" si="26"/>
        <v>0</v>
      </c>
      <c r="DI76">
        <f t="shared" si="27"/>
        <v>0</v>
      </c>
      <c r="DJ76">
        <f t="shared" si="32"/>
        <v>72428.800000000003</v>
      </c>
      <c r="DK76">
        <v>0</v>
      </c>
      <c r="DL76" t="s">
        <v>3</v>
      </c>
      <c r="DM76">
        <v>0</v>
      </c>
      <c r="DN76" t="s">
        <v>3</v>
      </c>
      <c r="DO76">
        <v>0</v>
      </c>
    </row>
    <row r="77" spans="1:119" x14ac:dyDescent="0.2">
      <c r="A77">
        <f>ROW(Source!A65)</f>
        <v>65</v>
      </c>
      <c r="B77">
        <v>64249956</v>
      </c>
      <c r="C77">
        <v>64250207</v>
      </c>
      <c r="D77">
        <v>0</v>
      </c>
      <c r="E77">
        <v>1076</v>
      </c>
      <c r="F77">
        <v>1</v>
      </c>
      <c r="G77">
        <v>15514512</v>
      </c>
      <c r="H77">
        <v>3</v>
      </c>
      <c r="I77" t="s">
        <v>16</v>
      </c>
      <c r="J77" t="s">
        <v>3</v>
      </c>
      <c r="K77" t="s">
        <v>58</v>
      </c>
      <c r="L77">
        <v>1354</v>
      </c>
      <c r="N77">
        <v>1010</v>
      </c>
      <c r="O77" t="s">
        <v>55</v>
      </c>
      <c r="P77" t="s">
        <v>55</v>
      </c>
      <c r="Q77">
        <v>1</v>
      </c>
      <c r="W77">
        <v>0</v>
      </c>
      <c r="X77">
        <v>-1269339310</v>
      </c>
      <c r="Y77">
        <f t="shared" si="22"/>
        <v>10.416667</v>
      </c>
      <c r="AA77">
        <v>6756.54</v>
      </c>
      <c r="AB77">
        <v>0</v>
      </c>
      <c r="AC77">
        <v>0</v>
      </c>
      <c r="AD77">
        <v>0</v>
      </c>
      <c r="AE77">
        <v>683.86</v>
      </c>
      <c r="AF77">
        <v>0</v>
      </c>
      <c r="AG77">
        <v>0</v>
      </c>
      <c r="AH77">
        <v>0</v>
      </c>
      <c r="AI77">
        <v>9.8800000000000008</v>
      </c>
      <c r="AJ77">
        <v>1</v>
      </c>
      <c r="AK77">
        <v>1</v>
      </c>
      <c r="AL77">
        <v>1</v>
      </c>
      <c r="AM77">
        <v>-2</v>
      </c>
      <c r="AN77">
        <v>0</v>
      </c>
      <c r="AO77">
        <v>0</v>
      </c>
      <c r="AP77">
        <v>0</v>
      </c>
      <c r="AQ77">
        <v>0</v>
      </c>
      <c r="AR77">
        <v>0</v>
      </c>
      <c r="AS77" t="s">
        <v>3</v>
      </c>
      <c r="AT77">
        <v>10.416667</v>
      </c>
      <c r="AU77" t="s">
        <v>3</v>
      </c>
      <c r="AV77">
        <v>0</v>
      </c>
      <c r="AW77">
        <v>1</v>
      </c>
      <c r="AX77">
        <v>-1</v>
      </c>
      <c r="AY77">
        <v>0</v>
      </c>
      <c r="AZ77">
        <v>0</v>
      </c>
      <c r="BA77" t="s">
        <v>3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V77">
        <v>0</v>
      </c>
      <c r="CW77">
        <v>0</v>
      </c>
      <c r="CX77">
        <f>ROUND(Y77*Source!I65,9)</f>
        <v>5.0000001599999999</v>
      </c>
      <c r="CY77">
        <f t="shared" si="29"/>
        <v>6756.54</v>
      </c>
      <c r="CZ77">
        <f t="shared" si="30"/>
        <v>683.86</v>
      </c>
      <c r="DA77">
        <f t="shared" si="31"/>
        <v>9.8800000000000008</v>
      </c>
      <c r="DB77">
        <f t="shared" si="23"/>
        <v>7123.54</v>
      </c>
      <c r="DC77">
        <f t="shared" si="24"/>
        <v>0</v>
      </c>
      <c r="DD77" t="s">
        <v>3</v>
      </c>
      <c r="DE77" t="s">
        <v>3</v>
      </c>
      <c r="DF77">
        <f>ROUND(ROUND(AE77*AI77,2)*CX77,2)</f>
        <v>33782.699999999997</v>
      </c>
      <c r="DG77">
        <f t="shared" si="25"/>
        <v>0</v>
      </c>
      <c r="DH77">
        <f t="shared" si="26"/>
        <v>0</v>
      </c>
      <c r="DI77">
        <f t="shared" si="27"/>
        <v>0</v>
      </c>
      <c r="DJ77">
        <f t="shared" si="32"/>
        <v>33782.699999999997</v>
      </c>
      <c r="DK77">
        <v>0</v>
      </c>
      <c r="DL77" t="s">
        <v>3</v>
      </c>
      <c r="DM77">
        <v>0</v>
      </c>
      <c r="DN77" t="s">
        <v>3</v>
      </c>
      <c r="DO77">
        <v>0</v>
      </c>
    </row>
    <row r="78" spans="1:119" x14ac:dyDescent="0.2">
      <c r="A78">
        <f>ROW(Source!A65)</f>
        <v>65</v>
      </c>
      <c r="B78">
        <v>64249956</v>
      </c>
      <c r="C78">
        <v>64250207</v>
      </c>
      <c r="D78">
        <v>0</v>
      </c>
      <c r="E78">
        <v>1076</v>
      </c>
      <c r="F78">
        <v>1</v>
      </c>
      <c r="G78">
        <v>15514512</v>
      </c>
      <c r="H78">
        <v>3</v>
      </c>
      <c r="I78" t="s">
        <v>16</v>
      </c>
      <c r="J78" t="s">
        <v>3</v>
      </c>
      <c r="K78" t="s">
        <v>61</v>
      </c>
      <c r="L78">
        <v>1354</v>
      </c>
      <c r="N78">
        <v>1010</v>
      </c>
      <c r="O78" t="s">
        <v>55</v>
      </c>
      <c r="P78" t="s">
        <v>55</v>
      </c>
      <c r="Q78">
        <v>1</v>
      </c>
      <c r="W78">
        <v>0</v>
      </c>
      <c r="X78">
        <v>1154660637</v>
      </c>
      <c r="Y78">
        <f t="shared" si="22"/>
        <v>29.166667</v>
      </c>
      <c r="AA78">
        <v>1943.4</v>
      </c>
      <c r="AB78">
        <v>0</v>
      </c>
      <c r="AC78">
        <v>0</v>
      </c>
      <c r="AD78">
        <v>0</v>
      </c>
      <c r="AE78">
        <v>196.70000000000002</v>
      </c>
      <c r="AF78">
        <v>0</v>
      </c>
      <c r="AG78">
        <v>0</v>
      </c>
      <c r="AH78">
        <v>0</v>
      </c>
      <c r="AI78">
        <v>9.8800000000000008</v>
      </c>
      <c r="AJ78">
        <v>1</v>
      </c>
      <c r="AK78">
        <v>1</v>
      </c>
      <c r="AL78">
        <v>1</v>
      </c>
      <c r="AM78">
        <v>-2</v>
      </c>
      <c r="AN78">
        <v>0</v>
      </c>
      <c r="AO78">
        <v>0</v>
      </c>
      <c r="AP78">
        <v>0</v>
      </c>
      <c r="AQ78">
        <v>0</v>
      </c>
      <c r="AR78">
        <v>0</v>
      </c>
      <c r="AS78" t="s">
        <v>3</v>
      </c>
      <c r="AT78">
        <v>29.166667</v>
      </c>
      <c r="AU78" t="s">
        <v>3</v>
      </c>
      <c r="AV78">
        <v>0</v>
      </c>
      <c r="AW78">
        <v>1</v>
      </c>
      <c r="AX78">
        <v>-1</v>
      </c>
      <c r="AY78">
        <v>0</v>
      </c>
      <c r="AZ78">
        <v>0</v>
      </c>
      <c r="BA78" t="s">
        <v>3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V78">
        <v>0</v>
      </c>
      <c r="CW78">
        <v>0</v>
      </c>
      <c r="CX78">
        <f>ROUND(Y78*Source!I65,9)</f>
        <v>14.000000160000001</v>
      </c>
      <c r="CY78">
        <f t="shared" si="29"/>
        <v>1943.4</v>
      </c>
      <c r="CZ78">
        <f t="shared" si="30"/>
        <v>196.70000000000002</v>
      </c>
      <c r="DA78">
        <f t="shared" si="31"/>
        <v>9.8800000000000008</v>
      </c>
      <c r="DB78">
        <f t="shared" si="23"/>
        <v>5737.08</v>
      </c>
      <c r="DC78">
        <f t="shared" si="24"/>
        <v>0</v>
      </c>
      <c r="DD78" t="s">
        <v>3</v>
      </c>
      <c r="DE78" t="s">
        <v>3</v>
      </c>
      <c r="DF78">
        <f>ROUND(ROUND(AE78*AI78,2)*CX78,2)</f>
        <v>27207.599999999999</v>
      </c>
      <c r="DG78">
        <f t="shared" si="25"/>
        <v>0</v>
      </c>
      <c r="DH78">
        <f t="shared" si="26"/>
        <v>0</v>
      </c>
      <c r="DI78">
        <f t="shared" si="27"/>
        <v>0</v>
      </c>
      <c r="DJ78">
        <f t="shared" si="32"/>
        <v>27207.599999999999</v>
      </c>
      <c r="DK78">
        <v>0</v>
      </c>
      <c r="DL78" t="s">
        <v>3</v>
      </c>
      <c r="DM78">
        <v>0</v>
      </c>
      <c r="DN78" t="s">
        <v>3</v>
      </c>
      <c r="DO78">
        <v>0</v>
      </c>
    </row>
    <row r="79" spans="1:119" x14ac:dyDescent="0.2">
      <c r="A79">
        <f>ROW(Source!A65)</f>
        <v>65</v>
      </c>
      <c r="B79">
        <v>64249956</v>
      </c>
      <c r="C79">
        <v>64250207</v>
      </c>
      <c r="D79">
        <v>0</v>
      </c>
      <c r="E79">
        <v>1076</v>
      </c>
      <c r="F79">
        <v>1</v>
      </c>
      <c r="G79">
        <v>15514512</v>
      </c>
      <c r="H79">
        <v>3</v>
      </c>
      <c r="I79" t="s">
        <v>16</v>
      </c>
      <c r="J79" t="s">
        <v>3</v>
      </c>
      <c r="K79" t="s">
        <v>64</v>
      </c>
      <c r="L79">
        <v>1354</v>
      </c>
      <c r="N79">
        <v>1010</v>
      </c>
      <c r="O79" t="s">
        <v>55</v>
      </c>
      <c r="P79" t="s">
        <v>55</v>
      </c>
      <c r="Q79">
        <v>1</v>
      </c>
      <c r="W79">
        <v>0</v>
      </c>
      <c r="X79">
        <v>158177034</v>
      </c>
      <c r="Y79">
        <f t="shared" si="22"/>
        <v>16.666667</v>
      </c>
      <c r="AA79">
        <v>1175.52</v>
      </c>
      <c r="AB79">
        <v>0</v>
      </c>
      <c r="AC79">
        <v>0</v>
      </c>
      <c r="AD79">
        <v>0</v>
      </c>
      <c r="AE79">
        <v>118.98</v>
      </c>
      <c r="AF79">
        <v>0</v>
      </c>
      <c r="AG79">
        <v>0</v>
      </c>
      <c r="AH79">
        <v>0</v>
      </c>
      <c r="AI79">
        <v>9.8800000000000008</v>
      </c>
      <c r="AJ79">
        <v>1</v>
      </c>
      <c r="AK79">
        <v>1</v>
      </c>
      <c r="AL79">
        <v>1</v>
      </c>
      <c r="AM79">
        <v>-2</v>
      </c>
      <c r="AN79">
        <v>0</v>
      </c>
      <c r="AO79">
        <v>0</v>
      </c>
      <c r="AP79">
        <v>0</v>
      </c>
      <c r="AQ79">
        <v>0</v>
      </c>
      <c r="AR79">
        <v>0</v>
      </c>
      <c r="AS79" t="s">
        <v>3</v>
      </c>
      <c r="AT79">
        <v>16.666667</v>
      </c>
      <c r="AU79" t="s">
        <v>3</v>
      </c>
      <c r="AV79">
        <v>0</v>
      </c>
      <c r="AW79">
        <v>1</v>
      </c>
      <c r="AX79">
        <v>-1</v>
      </c>
      <c r="AY79">
        <v>0</v>
      </c>
      <c r="AZ79">
        <v>0</v>
      </c>
      <c r="BA79" t="s">
        <v>3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V79">
        <v>0</v>
      </c>
      <c r="CW79">
        <v>0</v>
      </c>
      <c r="CX79">
        <f>ROUND(Y79*Source!I65,9)</f>
        <v>8.0000001600000008</v>
      </c>
      <c r="CY79">
        <f t="shared" si="29"/>
        <v>1175.52</v>
      </c>
      <c r="CZ79">
        <f t="shared" si="30"/>
        <v>118.98</v>
      </c>
      <c r="DA79">
        <f t="shared" si="31"/>
        <v>9.8800000000000008</v>
      </c>
      <c r="DB79">
        <f t="shared" si="23"/>
        <v>1983</v>
      </c>
      <c r="DC79">
        <f t="shared" si="24"/>
        <v>0</v>
      </c>
      <c r="DD79" t="s">
        <v>3</v>
      </c>
      <c r="DE79" t="s">
        <v>3</v>
      </c>
      <c r="DF79">
        <f>ROUND(ROUND(AE79*AI79,2)*CX79,2)</f>
        <v>9404.16</v>
      </c>
      <c r="DG79">
        <f t="shared" si="25"/>
        <v>0</v>
      </c>
      <c r="DH79">
        <f t="shared" si="26"/>
        <v>0</v>
      </c>
      <c r="DI79">
        <f t="shared" si="27"/>
        <v>0</v>
      </c>
      <c r="DJ79">
        <f t="shared" si="32"/>
        <v>9404.16</v>
      </c>
      <c r="DK79">
        <v>0</v>
      </c>
      <c r="DL79" t="s">
        <v>3</v>
      </c>
      <c r="DM79">
        <v>0</v>
      </c>
      <c r="DN79" t="s">
        <v>3</v>
      </c>
      <c r="DO79">
        <v>0</v>
      </c>
    </row>
    <row r="80" spans="1:119" x14ac:dyDescent="0.2">
      <c r="A80">
        <f>ROW(Source!A65)</f>
        <v>65</v>
      </c>
      <c r="B80">
        <v>64249956</v>
      </c>
      <c r="C80">
        <v>64250207</v>
      </c>
      <c r="D80">
        <v>0</v>
      </c>
      <c r="E80">
        <v>1076</v>
      </c>
      <c r="F80">
        <v>1</v>
      </c>
      <c r="G80">
        <v>15514512</v>
      </c>
      <c r="H80">
        <v>3</v>
      </c>
      <c r="I80" t="s">
        <v>16</v>
      </c>
      <c r="J80" t="s">
        <v>3</v>
      </c>
      <c r="K80" t="s">
        <v>67</v>
      </c>
      <c r="L80">
        <v>1354</v>
      </c>
      <c r="N80">
        <v>1010</v>
      </c>
      <c r="O80" t="s">
        <v>55</v>
      </c>
      <c r="P80" t="s">
        <v>55</v>
      </c>
      <c r="Q80">
        <v>1</v>
      </c>
      <c r="W80">
        <v>0</v>
      </c>
      <c r="X80">
        <v>-138536489</v>
      </c>
      <c r="Y80">
        <f t="shared" si="22"/>
        <v>33.333333000000003</v>
      </c>
      <c r="AA80">
        <v>1128.2</v>
      </c>
      <c r="AB80">
        <v>0</v>
      </c>
      <c r="AC80">
        <v>0</v>
      </c>
      <c r="AD80">
        <v>0</v>
      </c>
      <c r="AE80">
        <v>114.19</v>
      </c>
      <c r="AF80">
        <v>0</v>
      </c>
      <c r="AG80">
        <v>0</v>
      </c>
      <c r="AH80">
        <v>0</v>
      </c>
      <c r="AI80">
        <v>9.8800000000000008</v>
      </c>
      <c r="AJ80">
        <v>1</v>
      </c>
      <c r="AK80">
        <v>1</v>
      </c>
      <c r="AL80">
        <v>1</v>
      </c>
      <c r="AM80">
        <v>-2</v>
      </c>
      <c r="AN80">
        <v>0</v>
      </c>
      <c r="AO80">
        <v>0</v>
      </c>
      <c r="AP80">
        <v>0</v>
      </c>
      <c r="AQ80">
        <v>0</v>
      </c>
      <c r="AR80">
        <v>0</v>
      </c>
      <c r="AS80" t="s">
        <v>3</v>
      </c>
      <c r="AT80">
        <v>33.333333000000003</v>
      </c>
      <c r="AU80" t="s">
        <v>3</v>
      </c>
      <c r="AV80">
        <v>0</v>
      </c>
      <c r="AW80">
        <v>1</v>
      </c>
      <c r="AX80">
        <v>-1</v>
      </c>
      <c r="AY80">
        <v>0</v>
      </c>
      <c r="AZ80">
        <v>0</v>
      </c>
      <c r="BA80" t="s">
        <v>3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V80">
        <v>0</v>
      </c>
      <c r="CW80">
        <v>0</v>
      </c>
      <c r="CX80">
        <f>ROUND(Y80*Source!I65,9)</f>
        <v>15.999999839999999</v>
      </c>
      <c r="CY80">
        <f t="shared" si="29"/>
        <v>1128.2</v>
      </c>
      <c r="CZ80">
        <f t="shared" si="30"/>
        <v>114.19</v>
      </c>
      <c r="DA80">
        <f t="shared" si="31"/>
        <v>9.8800000000000008</v>
      </c>
      <c r="DB80">
        <f t="shared" si="23"/>
        <v>3806.33</v>
      </c>
      <c r="DC80">
        <f t="shared" si="24"/>
        <v>0</v>
      </c>
      <c r="DD80" t="s">
        <v>3</v>
      </c>
      <c r="DE80" t="s">
        <v>3</v>
      </c>
      <c r="DF80">
        <f>ROUND(ROUND(AE80*AI80,2)*CX80,2)</f>
        <v>18051.2</v>
      </c>
      <c r="DG80">
        <f t="shared" si="25"/>
        <v>0</v>
      </c>
      <c r="DH80">
        <f t="shared" si="26"/>
        <v>0</v>
      </c>
      <c r="DI80">
        <f t="shared" si="27"/>
        <v>0</v>
      </c>
      <c r="DJ80">
        <f t="shared" si="32"/>
        <v>18051.2</v>
      </c>
      <c r="DK80">
        <v>0</v>
      </c>
      <c r="DL80" t="s">
        <v>3</v>
      </c>
      <c r="DM80">
        <v>0</v>
      </c>
      <c r="DN80" t="s">
        <v>3</v>
      </c>
      <c r="DO80">
        <v>0</v>
      </c>
    </row>
    <row r="81" spans="1:119" x14ac:dyDescent="0.2">
      <c r="A81">
        <f>ROW(Source!A72)</f>
        <v>72</v>
      </c>
      <c r="B81">
        <v>64249956</v>
      </c>
      <c r="C81">
        <v>64250507</v>
      </c>
      <c r="D81">
        <v>62945603</v>
      </c>
      <c r="E81">
        <v>15514512</v>
      </c>
      <c r="F81">
        <v>1</v>
      </c>
      <c r="G81">
        <v>15514512</v>
      </c>
      <c r="H81">
        <v>1</v>
      </c>
      <c r="I81" t="s">
        <v>192</v>
      </c>
      <c r="J81" t="s">
        <v>3</v>
      </c>
      <c r="K81" t="s">
        <v>193</v>
      </c>
      <c r="L81">
        <v>1191</v>
      </c>
      <c r="N81">
        <v>1013</v>
      </c>
      <c r="O81" t="s">
        <v>194</v>
      </c>
      <c r="P81" t="s">
        <v>194</v>
      </c>
      <c r="Q81">
        <v>1</v>
      </c>
      <c r="W81">
        <v>0</v>
      </c>
      <c r="X81">
        <v>476480486</v>
      </c>
      <c r="Y81">
        <f t="shared" si="22"/>
        <v>80.5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1</v>
      </c>
      <c r="AJ81">
        <v>1</v>
      </c>
      <c r="AK81">
        <v>1</v>
      </c>
      <c r="AL81">
        <v>1</v>
      </c>
      <c r="AM81">
        <v>-2</v>
      </c>
      <c r="AN81">
        <v>0</v>
      </c>
      <c r="AO81">
        <v>1</v>
      </c>
      <c r="AP81">
        <v>0</v>
      </c>
      <c r="AQ81">
        <v>0</v>
      </c>
      <c r="AR81">
        <v>0</v>
      </c>
      <c r="AS81" t="s">
        <v>3</v>
      </c>
      <c r="AT81">
        <v>80.5</v>
      </c>
      <c r="AU81" t="s">
        <v>3</v>
      </c>
      <c r="AV81">
        <v>1</v>
      </c>
      <c r="AW81">
        <v>2</v>
      </c>
      <c r="AX81">
        <v>64250515</v>
      </c>
      <c r="AY81">
        <v>1</v>
      </c>
      <c r="AZ81">
        <v>0</v>
      </c>
      <c r="BA81">
        <v>54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U81">
        <f>ROUND(AT81*Source!I72*AH81*AL81,2)</f>
        <v>0</v>
      </c>
      <c r="CV81">
        <f>ROUND(Y81*Source!I72,9)</f>
        <v>46.69</v>
      </c>
      <c r="CW81">
        <v>0</v>
      </c>
      <c r="CX81">
        <f>ROUND(Y81*Source!I72,9)</f>
        <v>46.69</v>
      </c>
      <c r="CY81">
        <f>AD81</f>
        <v>0</v>
      </c>
      <c r="CZ81">
        <f>AH81</f>
        <v>0</v>
      </c>
      <c r="DA81">
        <f>AL81</f>
        <v>1</v>
      </c>
      <c r="DB81">
        <f t="shared" si="23"/>
        <v>0</v>
      </c>
      <c r="DC81">
        <f t="shared" si="24"/>
        <v>0</v>
      </c>
      <c r="DD81" t="s">
        <v>3</v>
      </c>
      <c r="DE81" t="s">
        <v>3</v>
      </c>
      <c r="DF81">
        <f>ROUND(ROUND(AE81,2)*CX81,2)</f>
        <v>0</v>
      </c>
      <c r="DG81">
        <f t="shared" si="25"/>
        <v>0</v>
      </c>
      <c r="DH81">
        <f t="shared" si="26"/>
        <v>0</v>
      </c>
      <c r="DI81">
        <f t="shared" si="27"/>
        <v>0</v>
      </c>
      <c r="DJ81">
        <f>DI81</f>
        <v>0</v>
      </c>
      <c r="DK81">
        <v>0</v>
      </c>
      <c r="DL81" t="s">
        <v>3</v>
      </c>
      <c r="DM81">
        <v>0</v>
      </c>
      <c r="DN81" t="s">
        <v>3</v>
      </c>
      <c r="DO81">
        <v>0</v>
      </c>
    </row>
    <row r="82" spans="1:119" x14ac:dyDescent="0.2">
      <c r="A82">
        <f>ROW(Source!A72)</f>
        <v>72</v>
      </c>
      <c r="B82">
        <v>64249956</v>
      </c>
      <c r="C82">
        <v>64250507</v>
      </c>
      <c r="D82">
        <v>62958627</v>
      </c>
      <c r="E82">
        <v>1</v>
      </c>
      <c r="F82">
        <v>1</v>
      </c>
      <c r="G82">
        <v>15514512</v>
      </c>
      <c r="H82">
        <v>2</v>
      </c>
      <c r="I82" t="s">
        <v>244</v>
      </c>
      <c r="J82" t="s">
        <v>245</v>
      </c>
      <c r="K82" t="s">
        <v>246</v>
      </c>
      <c r="L82">
        <v>1368</v>
      </c>
      <c r="N82">
        <v>1011</v>
      </c>
      <c r="O82" t="s">
        <v>198</v>
      </c>
      <c r="P82" t="s">
        <v>198</v>
      </c>
      <c r="Q82">
        <v>1</v>
      </c>
      <c r="W82">
        <v>0</v>
      </c>
      <c r="X82">
        <v>-1120917231</v>
      </c>
      <c r="Y82">
        <f t="shared" si="22"/>
        <v>5</v>
      </c>
      <c r="AA82">
        <v>0</v>
      </c>
      <c r="AB82">
        <v>441.32</v>
      </c>
      <c r="AC82">
        <v>1.36</v>
      </c>
      <c r="AD82">
        <v>0</v>
      </c>
      <c r="AE82">
        <v>0</v>
      </c>
      <c r="AF82">
        <v>441.32</v>
      </c>
      <c r="AG82">
        <v>1.36</v>
      </c>
      <c r="AH82">
        <v>0</v>
      </c>
      <c r="AI82">
        <v>1</v>
      </c>
      <c r="AJ82">
        <v>1</v>
      </c>
      <c r="AK82">
        <v>1</v>
      </c>
      <c r="AL82">
        <v>1</v>
      </c>
      <c r="AM82">
        <v>-2</v>
      </c>
      <c r="AN82">
        <v>0</v>
      </c>
      <c r="AO82">
        <v>1</v>
      </c>
      <c r="AP82">
        <v>0</v>
      </c>
      <c r="AQ82">
        <v>0</v>
      </c>
      <c r="AR82">
        <v>0</v>
      </c>
      <c r="AS82" t="s">
        <v>3</v>
      </c>
      <c r="AT82">
        <v>5</v>
      </c>
      <c r="AU82" t="s">
        <v>3</v>
      </c>
      <c r="AV82">
        <v>0</v>
      </c>
      <c r="AW82">
        <v>2</v>
      </c>
      <c r="AX82">
        <v>64250516</v>
      </c>
      <c r="AY82">
        <v>1</v>
      </c>
      <c r="AZ82">
        <v>0</v>
      </c>
      <c r="BA82">
        <v>55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V82">
        <v>0</v>
      </c>
      <c r="CW82">
        <f>ROUND(Y82*Source!I72*DO82,9)</f>
        <v>0</v>
      </c>
      <c r="CX82">
        <f>ROUND(Y82*Source!I72,9)</f>
        <v>2.9</v>
      </c>
      <c r="CY82">
        <f>AB82</f>
        <v>441.32</v>
      </c>
      <c r="CZ82">
        <f>AF82</f>
        <v>441.32</v>
      </c>
      <c r="DA82">
        <f>AJ82</f>
        <v>1</v>
      </c>
      <c r="DB82">
        <f t="shared" si="23"/>
        <v>2206.6</v>
      </c>
      <c r="DC82">
        <f t="shared" si="24"/>
        <v>6.8</v>
      </c>
      <c r="DD82" t="s">
        <v>3</v>
      </c>
      <c r="DE82" t="s">
        <v>3</v>
      </c>
      <c r="DF82">
        <f>ROUND(ROUND(AE82,2)*CX82,2)</f>
        <v>0</v>
      </c>
      <c r="DG82">
        <f t="shared" si="25"/>
        <v>1279.83</v>
      </c>
      <c r="DH82">
        <f t="shared" si="26"/>
        <v>3.94</v>
      </c>
      <c r="DI82">
        <f t="shared" si="27"/>
        <v>0</v>
      </c>
      <c r="DJ82">
        <f>DG82</f>
        <v>1279.83</v>
      </c>
      <c r="DK82">
        <v>0</v>
      </c>
      <c r="DL82" t="s">
        <v>3</v>
      </c>
      <c r="DM82">
        <v>0</v>
      </c>
      <c r="DN82" t="s">
        <v>3</v>
      </c>
      <c r="DO82">
        <v>0</v>
      </c>
    </row>
    <row r="83" spans="1:119" x14ac:dyDescent="0.2">
      <c r="A83">
        <f>ROW(Source!A72)</f>
        <v>72</v>
      </c>
      <c r="B83">
        <v>64249956</v>
      </c>
      <c r="C83">
        <v>64250507</v>
      </c>
      <c r="D83">
        <v>0</v>
      </c>
      <c r="E83">
        <v>1076</v>
      </c>
      <c r="F83">
        <v>1</v>
      </c>
      <c r="G83">
        <v>15514512</v>
      </c>
      <c r="H83">
        <v>3</v>
      </c>
      <c r="I83" t="s">
        <v>16</v>
      </c>
      <c r="J83" t="s">
        <v>3</v>
      </c>
      <c r="K83" t="s">
        <v>54</v>
      </c>
      <c r="L83">
        <v>1354</v>
      </c>
      <c r="N83">
        <v>1010</v>
      </c>
      <c r="O83" t="s">
        <v>55</v>
      </c>
      <c r="P83" t="s">
        <v>55</v>
      </c>
      <c r="Q83">
        <v>1</v>
      </c>
      <c r="W83">
        <v>0</v>
      </c>
      <c r="X83">
        <v>277238542</v>
      </c>
      <c r="Y83">
        <f t="shared" si="22"/>
        <v>12</v>
      </c>
      <c r="AA83">
        <v>14485.76</v>
      </c>
      <c r="AB83">
        <v>0</v>
      </c>
      <c r="AC83">
        <v>0</v>
      </c>
      <c r="AD83">
        <v>0</v>
      </c>
      <c r="AE83">
        <v>1466.17</v>
      </c>
      <c r="AF83">
        <v>0</v>
      </c>
      <c r="AG83">
        <v>0</v>
      </c>
      <c r="AH83">
        <v>0</v>
      </c>
      <c r="AI83">
        <v>9.8800000000000008</v>
      </c>
      <c r="AJ83">
        <v>1</v>
      </c>
      <c r="AK83">
        <v>1</v>
      </c>
      <c r="AL83">
        <v>1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 t="s">
        <v>3</v>
      </c>
      <c r="AT83">
        <v>12</v>
      </c>
      <c r="AU83" t="s">
        <v>3</v>
      </c>
      <c r="AV83">
        <v>0</v>
      </c>
      <c r="AW83">
        <v>1</v>
      </c>
      <c r="AX83">
        <v>-1</v>
      </c>
      <c r="AY83">
        <v>0</v>
      </c>
      <c r="AZ83">
        <v>0</v>
      </c>
      <c r="BA83" t="s">
        <v>3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V83">
        <v>0</v>
      </c>
      <c r="CW83">
        <v>0</v>
      </c>
      <c r="CX83">
        <f>ROUND(Y83*Source!I72,9)</f>
        <v>6.96</v>
      </c>
      <c r="CY83">
        <f>AA83</f>
        <v>14485.76</v>
      </c>
      <c r="CZ83">
        <f>AE83</f>
        <v>1466.17</v>
      </c>
      <c r="DA83">
        <f>AI83</f>
        <v>9.8800000000000008</v>
      </c>
      <c r="DB83">
        <f t="shared" si="23"/>
        <v>17594.04</v>
      </c>
      <c r="DC83">
        <f t="shared" si="24"/>
        <v>0</v>
      </c>
      <c r="DD83" t="s">
        <v>3</v>
      </c>
      <c r="DE83" t="s">
        <v>3</v>
      </c>
      <c r="DF83">
        <f>ROUND(ROUND(AE83*AI83,2)*CX83,2)</f>
        <v>100820.89</v>
      </c>
      <c r="DG83">
        <f t="shared" si="25"/>
        <v>0</v>
      </c>
      <c r="DH83">
        <f t="shared" si="26"/>
        <v>0</v>
      </c>
      <c r="DI83">
        <f t="shared" si="27"/>
        <v>0</v>
      </c>
      <c r="DJ83">
        <f>DF83</f>
        <v>100820.89</v>
      </c>
      <c r="DK83">
        <v>0</v>
      </c>
      <c r="DL83" t="s">
        <v>3</v>
      </c>
      <c r="DM83">
        <v>0</v>
      </c>
      <c r="DN83" t="s">
        <v>3</v>
      </c>
      <c r="DO83">
        <v>0</v>
      </c>
    </row>
    <row r="84" spans="1:119" x14ac:dyDescent="0.2">
      <c r="A84">
        <f>ROW(Source!A72)</f>
        <v>72</v>
      </c>
      <c r="B84">
        <v>64249956</v>
      </c>
      <c r="C84">
        <v>64250507</v>
      </c>
      <c r="D84">
        <v>0</v>
      </c>
      <c r="E84">
        <v>1076</v>
      </c>
      <c r="F84">
        <v>1</v>
      </c>
      <c r="G84">
        <v>15514512</v>
      </c>
      <c r="H84">
        <v>3</v>
      </c>
      <c r="I84" t="s">
        <v>16</v>
      </c>
      <c r="J84" t="s">
        <v>3</v>
      </c>
      <c r="K84" t="s">
        <v>58</v>
      </c>
      <c r="L84">
        <v>1354</v>
      </c>
      <c r="N84">
        <v>1010</v>
      </c>
      <c r="O84" t="s">
        <v>55</v>
      </c>
      <c r="P84" t="s">
        <v>55</v>
      </c>
      <c r="Q84">
        <v>1</v>
      </c>
      <c r="W84">
        <v>0</v>
      </c>
      <c r="X84">
        <v>-1269339310</v>
      </c>
      <c r="Y84">
        <f t="shared" si="22"/>
        <v>12</v>
      </c>
      <c r="AA84">
        <v>6756.54</v>
      </c>
      <c r="AB84">
        <v>0</v>
      </c>
      <c r="AC84">
        <v>0</v>
      </c>
      <c r="AD84">
        <v>0</v>
      </c>
      <c r="AE84">
        <v>683.86</v>
      </c>
      <c r="AF84">
        <v>0</v>
      </c>
      <c r="AG84">
        <v>0</v>
      </c>
      <c r="AH84">
        <v>0</v>
      </c>
      <c r="AI84">
        <v>9.8800000000000008</v>
      </c>
      <c r="AJ84">
        <v>1</v>
      </c>
      <c r="AK84">
        <v>1</v>
      </c>
      <c r="AL84">
        <v>1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 t="s">
        <v>3</v>
      </c>
      <c r="AT84">
        <v>12</v>
      </c>
      <c r="AU84" t="s">
        <v>3</v>
      </c>
      <c r="AV84">
        <v>0</v>
      </c>
      <c r="AW84">
        <v>1</v>
      </c>
      <c r="AX84">
        <v>-1</v>
      </c>
      <c r="AY84">
        <v>0</v>
      </c>
      <c r="AZ84">
        <v>0</v>
      </c>
      <c r="BA84" t="s">
        <v>3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V84">
        <v>0</v>
      </c>
      <c r="CW84">
        <v>0</v>
      </c>
      <c r="CX84">
        <f>ROUND(Y84*Source!I72,9)</f>
        <v>6.96</v>
      </c>
      <c r="CY84">
        <f>AA84</f>
        <v>6756.54</v>
      </c>
      <c r="CZ84">
        <f>AE84</f>
        <v>683.86</v>
      </c>
      <c r="DA84">
        <f>AI84</f>
        <v>9.8800000000000008</v>
      </c>
      <c r="DB84">
        <f t="shared" si="23"/>
        <v>8206.32</v>
      </c>
      <c r="DC84">
        <f t="shared" si="24"/>
        <v>0</v>
      </c>
      <c r="DD84" t="s">
        <v>3</v>
      </c>
      <c r="DE84" t="s">
        <v>3</v>
      </c>
      <c r="DF84">
        <f>ROUND(ROUND(AE84*AI84,2)*CX84,2)</f>
        <v>47025.52</v>
      </c>
      <c r="DG84">
        <f t="shared" si="25"/>
        <v>0</v>
      </c>
      <c r="DH84">
        <f t="shared" si="26"/>
        <v>0</v>
      </c>
      <c r="DI84">
        <f t="shared" si="27"/>
        <v>0</v>
      </c>
      <c r="DJ84">
        <f>DF84</f>
        <v>47025.52</v>
      </c>
      <c r="DK84">
        <v>0</v>
      </c>
      <c r="DL84" t="s">
        <v>3</v>
      </c>
      <c r="DM84">
        <v>0</v>
      </c>
      <c r="DN84" t="s">
        <v>3</v>
      </c>
      <c r="DO84">
        <v>0</v>
      </c>
    </row>
    <row r="85" spans="1:119" x14ac:dyDescent="0.2">
      <c r="A85">
        <f>ROW(Source!A72)</f>
        <v>72</v>
      </c>
      <c r="B85">
        <v>64249956</v>
      </c>
      <c r="C85">
        <v>64250507</v>
      </c>
      <c r="D85">
        <v>0</v>
      </c>
      <c r="E85">
        <v>1076</v>
      </c>
      <c r="F85">
        <v>1</v>
      </c>
      <c r="G85">
        <v>15514512</v>
      </c>
      <c r="H85">
        <v>3</v>
      </c>
      <c r="I85" t="s">
        <v>16</v>
      </c>
      <c r="J85" t="s">
        <v>3</v>
      </c>
      <c r="K85" t="s">
        <v>61</v>
      </c>
      <c r="L85">
        <v>1354</v>
      </c>
      <c r="N85">
        <v>1010</v>
      </c>
      <c r="O85" t="s">
        <v>55</v>
      </c>
      <c r="P85" t="s">
        <v>55</v>
      </c>
      <c r="Q85">
        <v>1</v>
      </c>
      <c r="W85">
        <v>0</v>
      </c>
      <c r="X85">
        <v>1154660637</v>
      </c>
      <c r="Y85">
        <f t="shared" si="22"/>
        <v>28</v>
      </c>
      <c r="AA85">
        <v>1943.4</v>
      </c>
      <c r="AB85">
        <v>0</v>
      </c>
      <c r="AC85">
        <v>0</v>
      </c>
      <c r="AD85">
        <v>0</v>
      </c>
      <c r="AE85">
        <v>196.70000000000002</v>
      </c>
      <c r="AF85">
        <v>0</v>
      </c>
      <c r="AG85">
        <v>0</v>
      </c>
      <c r="AH85">
        <v>0</v>
      </c>
      <c r="AI85">
        <v>9.8800000000000008</v>
      </c>
      <c r="AJ85">
        <v>1</v>
      </c>
      <c r="AK85">
        <v>1</v>
      </c>
      <c r="AL85">
        <v>1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 t="s">
        <v>3</v>
      </c>
      <c r="AT85">
        <v>28</v>
      </c>
      <c r="AU85" t="s">
        <v>3</v>
      </c>
      <c r="AV85">
        <v>0</v>
      </c>
      <c r="AW85">
        <v>1</v>
      </c>
      <c r="AX85">
        <v>-1</v>
      </c>
      <c r="AY85">
        <v>0</v>
      </c>
      <c r="AZ85">
        <v>0</v>
      </c>
      <c r="BA85" t="s">
        <v>3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V85">
        <v>0</v>
      </c>
      <c r="CW85">
        <v>0</v>
      </c>
      <c r="CX85">
        <f>ROUND(Y85*Source!I72,9)</f>
        <v>16.239999999999998</v>
      </c>
      <c r="CY85">
        <f>AA85</f>
        <v>1943.4</v>
      </c>
      <c r="CZ85">
        <f>AE85</f>
        <v>196.70000000000002</v>
      </c>
      <c r="DA85">
        <f>AI85</f>
        <v>9.8800000000000008</v>
      </c>
      <c r="DB85">
        <f t="shared" si="23"/>
        <v>5507.6</v>
      </c>
      <c r="DC85">
        <f t="shared" si="24"/>
        <v>0</v>
      </c>
      <c r="DD85" t="s">
        <v>3</v>
      </c>
      <c r="DE85" t="s">
        <v>3</v>
      </c>
      <c r="DF85">
        <f>ROUND(ROUND(AE85*AI85,2)*CX85,2)</f>
        <v>31560.82</v>
      </c>
      <c r="DG85">
        <f t="shared" si="25"/>
        <v>0</v>
      </c>
      <c r="DH85">
        <f t="shared" si="26"/>
        <v>0</v>
      </c>
      <c r="DI85">
        <f t="shared" si="27"/>
        <v>0</v>
      </c>
      <c r="DJ85">
        <f>DF85</f>
        <v>31560.82</v>
      </c>
      <c r="DK85">
        <v>0</v>
      </c>
      <c r="DL85" t="s">
        <v>3</v>
      </c>
      <c r="DM85">
        <v>0</v>
      </c>
      <c r="DN85" t="s">
        <v>3</v>
      </c>
      <c r="DO85">
        <v>0</v>
      </c>
    </row>
    <row r="86" spans="1:119" x14ac:dyDescent="0.2">
      <c r="A86">
        <f>ROW(Source!A72)</f>
        <v>72</v>
      </c>
      <c r="B86">
        <v>64249956</v>
      </c>
      <c r="C86">
        <v>64250507</v>
      </c>
      <c r="D86">
        <v>0</v>
      </c>
      <c r="E86">
        <v>1076</v>
      </c>
      <c r="F86">
        <v>1</v>
      </c>
      <c r="G86">
        <v>15514512</v>
      </c>
      <c r="H86">
        <v>3</v>
      </c>
      <c r="I86" t="s">
        <v>16</v>
      </c>
      <c r="J86" t="s">
        <v>3</v>
      </c>
      <c r="K86" t="s">
        <v>64</v>
      </c>
      <c r="L86">
        <v>1354</v>
      </c>
      <c r="N86">
        <v>1010</v>
      </c>
      <c r="O86" t="s">
        <v>55</v>
      </c>
      <c r="P86" t="s">
        <v>55</v>
      </c>
      <c r="Q86">
        <v>1</v>
      </c>
      <c r="W86">
        <v>0</v>
      </c>
      <c r="X86">
        <v>158177034</v>
      </c>
      <c r="Y86">
        <f t="shared" si="22"/>
        <v>16</v>
      </c>
      <c r="AA86">
        <v>1175.52</v>
      </c>
      <c r="AB86">
        <v>0</v>
      </c>
      <c r="AC86">
        <v>0</v>
      </c>
      <c r="AD86">
        <v>0</v>
      </c>
      <c r="AE86">
        <v>118.98</v>
      </c>
      <c r="AF86">
        <v>0</v>
      </c>
      <c r="AG86">
        <v>0</v>
      </c>
      <c r="AH86">
        <v>0</v>
      </c>
      <c r="AI86">
        <v>9.8800000000000008</v>
      </c>
      <c r="AJ86">
        <v>1</v>
      </c>
      <c r="AK86">
        <v>1</v>
      </c>
      <c r="AL86">
        <v>1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 t="s">
        <v>3</v>
      </c>
      <c r="AT86">
        <v>16</v>
      </c>
      <c r="AU86" t="s">
        <v>3</v>
      </c>
      <c r="AV86">
        <v>0</v>
      </c>
      <c r="AW86">
        <v>1</v>
      </c>
      <c r="AX86">
        <v>-1</v>
      </c>
      <c r="AY86">
        <v>0</v>
      </c>
      <c r="AZ86">
        <v>0</v>
      </c>
      <c r="BA86" t="s">
        <v>3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V86">
        <v>0</v>
      </c>
      <c r="CW86">
        <v>0</v>
      </c>
      <c r="CX86">
        <f>ROUND(Y86*Source!I72,9)</f>
        <v>9.2799999999999994</v>
      </c>
      <c r="CY86">
        <f>AA86</f>
        <v>1175.52</v>
      </c>
      <c r="CZ86">
        <f>AE86</f>
        <v>118.98</v>
      </c>
      <c r="DA86">
        <f>AI86</f>
        <v>9.8800000000000008</v>
      </c>
      <c r="DB86">
        <f t="shared" si="23"/>
        <v>1903.68</v>
      </c>
      <c r="DC86">
        <f t="shared" si="24"/>
        <v>0</v>
      </c>
      <c r="DD86" t="s">
        <v>3</v>
      </c>
      <c r="DE86" t="s">
        <v>3</v>
      </c>
      <c r="DF86">
        <f>ROUND(ROUND(AE86*AI86,2)*CX86,2)</f>
        <v>10908.83</v>
      </c>
      <c r="DG86">
        <f t="shared" si="25"/>
        <v>0</v>
      </c>
      <c r="DH86">
        <f t="shared" si="26"/>
        <v>0</v>
      </c>
      <c r="DI86">
        <f t="shared" si="27"/>
        <v>0</v>
      </c>
      <c r="DJ86">
        <f>DF86</f>
        <v>10908.83</v>
      </c>
      <c r="DK86">
        <v>0</v>
      </c>
      <c r="DL86" t="s">
        <v>3</v>
      </c>
      <c r="DM86">
        <v>0</v>
      </c>
      <c r="DN86" t="s">
        <v>3</v>
      </c>
      <c r="DO86">
        <v>0</v>
      </c>
    </row>
    <row r="87" spans="1:119" x14ac:dyDescent="0.2">
      <c r="A87">
        <f>ROW(Source!A72)</f>
        <v>72</v>
      </c>
      <c r="B87">
        <v>64249956</v>
      </c>
      <c r="C87">
        <v>64250507</v>
      </c>
      <c r="D87">
        <v>0</v>
      </c>
      <c r="E87">
        <v>1076</v>
      </c>
      <c r="F87">
        <v>1</v>
      </c>
      <c r="G87">
        <v>15514512</v>
      </c>
      <c r="H87">
        <v>3</v>
      </c>
      <c r="I87" t="s">
        <v>16</v>
      </c>
      <c r="J87" t="s">
        <v>3</v>
      </c>
      <c r="K87" t="s">
        <v>67</v>
      </c>
      <c r="L87">
        <v>1354</v>
      </c>
      <c r="N87">
        <v>1010</v>
      </c>
      <c r="O87" t="s">
        <v>55</v>
      </c>
      <c r="P87" t="s">
        <v>55</v>
      </c>
      <c r="Q87">
        <v>1</v>
      </c>
      <c r="W87">
        <v>0</v>
      </c>
      <c r="X87">
        <v>-138536489</v>
      </c>
      <c r="Y87">
        <f t="shared" si="22"/>
        <v>32</v>
      </c>
      <c r="AA87">
        <v>1128.2</v>
      </c>
      <c r="AB87">
        <v>0</v>
      </c>
      <c r="AC87">
        <v>0</v>
      </c>
      <c r="AD87">
        <v>0</v>
      </c>
      <c r="AE87">
        <v>114.19</v>
      </c>
      <c r="AF87">
        <v>0</v>
      </c>
      <c r="AG87">
        <v>0</v>
      </c>
      <c r="AH87">
        <v>0</v>
      </c>
      <c r="AI87">
        <v>9.8800000000000008</v>
      </c>
      <c r="AJ87">
        <v>1</v>
      </c>
      <c r="AK87">
        <v>1</v>
      </c>
      <c r="AL87">
        <v>1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 t="s">
        <v>3</v>
      </c>
      <c r="AT87">
        <v>32</v>
      </c>
      <c r="AU87" t="s">
        <v>3</v>
      </c>
      <c r="AV87">
        <v>0</v>
      </c>
      <c r="AW87">
        <v>1</v>
      </c>
      <c r="AX87">
        <v>-1</v>
      </c>
      <c r="AY87">
        <v>0</v>
      </c>
      <c r="AZ87">
        <v>0</v>
      </c>
      <c r="BA87" t="s">
        <v>3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V87">
        <v>0</v>
      </c>
      <c r="CW87">
        <v>0</v>
      </c>
      <c r="CX87">
        <f>ROUND(Y87*Source!I72,9)</f>
        <v>18.559999999999999</v>
      </c>
      <c r="CY87">
        <f>AA87</f>
        <v>1128.2</v>
      </c>
      <c r="CZ87">
        <f>AE87</f>
        <v>114.19</v>
      </c>
      <c r="DA87">
        <f>AI87</f>
        <v>9.8800000000000008</v>
      </c>
      <c r="DB87">
        <f t="shared" si="23"/>
        <v>3654.08</v>
      </c>
      <c r="DC87">
        <f t="shared" si="24"/>
        <v>0</v>
      </c>
      <c r="DD87" t="s">
        <v>3</v>
      </c>
      <c r="DE87" t="s">
        <v>3</v>
      </c>
      <c r="DF87">
        <f>ROUND(ROUND(AE87*AI87,2)*CX87,2)</f>
        <v>20939.39</v>
      </c>
      <c r="DG87">
        <f t="shared" si="25"/>
        <v>0</v>
      </c>
      <c r="DH87">
        <f t="shared" si="26"/>
        <v>0</v>
      </c>
      <c r="DI87">
        <f t="shared" si="27"/>
        <v>0</v>
      </c>
      <c r="DJ87">
        <f>DF87</f>
        <v>20939.39</v>
      </c>
      <c r="DK87">
        <v>0</v>
      </c>
      <c r="DL87" t="s">
        <v>3</v>
      </c>
      <c r="DM87">
        <v>0</v>
      </c>
      <c r="DN87" t="s">
        <v>3</v>
      </c>
      <c r="DO87">
        <v>0</v>
      </c>
    </row>
    <row r="88" spans="1:119" x14ac:dyDescent="0.2">
      <c r="A88">
        <f>ROW(Source!A78)</f>
        <v>78</v>
      </c>
      <c r="B88">
        <v>64249956</v>
      </c>
      <c r="C88">
        <v>64250235</v>
      </c>
      <c r="D88">
        <v>62945603</v>
      </c>
      <c r="E88">
        <v>1076</v>
      </c>
      <c r="F88">
        <v>1</v>
      </c>
      <c r="G88">
        <v>15514512</v>
      </c>
      <c r="H88">
        <v>1</v>
      </c>
      <c r="I88" t="s">
        <v>192</v>
      </c>
      <c r="J88" t="s">
        <v>3</v>
      </c>
      <c r="K88" t="s">
        <v>193</v>
      </c>
      <c r="L88">
        <v>1191</v>
      </c>
      <c r="N88">
        <v>1013</v>
      </c>
      <c r="O88" t="s">
        <v>194</v>
      </c>
      <c r="P88" t="s">
        <v>194</v>
      </c>
      <c r="Q88">
        <v>1</v>
      </c>
      <c r="W88">
        <v>0</v>
      </c>
      <c r="X88">
        <v>476480486</v>
      </c>
      <c r="Y88">
        <f t="shared" si="22"/>
        <v>70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1</v>
      </c>
      <c r="AJ88">
        <v>1</v>
      </c>
      <c r="AK88">
        <v>1</v>
      </c>
      <c r="AL88">
        <v>1</v>
      </c>
      <c r="AM88">
        <v>-2</v>
      </c>
      <c r="AN88">
        <v>0</v>
      </c>
      <c r="AO88">
        <v>1</v>
      </c>
      <c r="AP88">
        <v>0</v>
      </c>
      <c r="AQ88">
        <v>0</v>
      </c>
      <c r="AR88">
        <v>0</v>
      </c>
      <c r="AS88" t="s">
        <v>3</v>
      </c>
      <c r="AT88">
        <v>70</v>
      </c>
      <c r="AU88" t="s">
        <v>3</v>
      </c>
      <c r="AV88">
        <v>1</v>
      </c>
      <c r="AW88">
        <v>2</v>
      </c>
      <c r="AX88">
        <v>64250248</v>
      </c>
      <c r="AY88">
        <v>1</v>
      </c>
      <c r="AZ88">
        <v>0</v>
      </c>
      <c r="BA88">
        <v>56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U88">
        <f>ROUND(AT88*Source!I78*AH88*AL88,2)</f>
        <v>0</v>
      </c>
      <c r="CV88">
        <f>ROUND(Y88*Source!I78,9)</f>
        <v>35</v>
      </c>
      <c r="CW88">
        <v>0</v>
      </c>
      <c r="CX88">
        <f>ROUND(Y88*Source!I78,9)</f>
        <v>35</v>
      </c>
      <c r="CY88">
        <f>AD88</f>
        <v>0</v>
      </c>
      <c r="CZ88">
        <f>AH88</f>
        <v>0</v>
      </c>
      <c r="DA88">
        <f>AL88</f>
        <v>1</v>
      </c>
      <c r="DB88">
        <f t="shared" si="23"/>
        <v>0</v>
      </c>
      <c r="DC88">
        <f t="shared" si="24"/>
        <v>0</v>
      </c>
      <c r="DD88" t="s">
        <v>3</v>
      </c>
      <c r="DE88" t="s">
        <v>3</v>
      </c>
      <c r="DF88">
        <f t="shared" ref="DF88:DF94" si="33">ROUND(ROUND(AE88,2)*CX88,2)</f>
        <v>0</v>
      </c>
      <c r="DG88">
        <f t="shared" si="25"/>
        <v>0</v>
      </c>
      <c r="DH88">
        <f t="shared" si="26"/>
        <v>0</v>
      </c>
      <c r="DI88">
        <f t="shared" si="27"/>
        <v>0</v>
      </c>
      <c r="DJ88">
        <f>DI88</f>
        <v>0</v>
      </c>
      <c r="DK88">
        <v>0</v>
      </c>
      <c r="DL88" t="s">
        <v>3</v>
      </c>
      <c r="DM88">
        <v>0</v>
      </c>
      <c r="DN88" t="s">
        <v>3</v>
      </c>
      <c r="DO88">
        <v>0</v>
      </c>
    </row>
    <row r="89" spans="1:119" x14ac:dyDescent="0.2">
      <c r="A89">
        <f>ROW(Source!A78)</f>
        <v>78</v>
      </c>
      <c r="B89">
        <v>64249956</v>
      </c>
      <c r="C89">
        <v>64250235</v>
      </c>
      <c r="D89">
        <v>62030395</v>
      </c>
      <c r="E89">
        <v>1</v>
      </c>
      <c r="F89">
        <v>1</v>
      </c>
      <c r="G89">
        <v>15514512</v>
      </c>
      <c r="H89">
        <v>2</v>
      </c>
      <c r="I89" t="s">
        <v>247</v>
      </c>
      <c r="J89" t="s">
        <v>248</v>
      </c>
      <c r="K89" t="s">
        <v>249</v>
      </c>
      <c r="L89">
        <v>1368</v>
      </c>
      <c r="N89">
        <v>1011</v>
      </c>
      <c r="O89" t="s">
        <v>198</v>
      </c>
      <c r="P89" t="s">
        <v>198</v>
      </c>
      <c r="Q89">
        <v>1</v>
      </c>
      <c r="W89">
        <v>0</v>
      </c>
      <c r="X89">
        <v>-247895439</v>
      </c>
      <c r="Y89">
        <f t="shared" si="22"/>
        <v>4</v>
      </c>
      <c r="AA89">
        <v>0</v>
      </c>
      <c r="AB89">
        <v>7.11</v>
      </c>
      <c r="AC89">
        <v>0</v>
      </c>
      <c r="AD89">
        <v>0</v>
      </c>
      <c r="AE89">
        <v>0</v>
      </c>
      <c r="AF89">
        <v>7.11</v>
      </c>
      <c r="AG89">
        <v>0</v>
      </c>
      <c r="AH89">
        <v>0</v>
      </c>
      <c r="AI89">
        <v>1</v>
      </c>
      <c r="AJ89">
        <v>1</v>
      </c>
      <c r="AK89">
        <v>1</v>
      </c>
      <c r="AL89">
        <v>1</v>
      </c>
      <c r="AM89">
        <v>-2</v>
      </c>
      <c r="AN89">
        <v>0</v>
      </c>
      <c r="AO89">
        <v>1</v>
      </c>
      <c r="AP89">
        <v>0</v>
      </c>
      <c r="AQ89">
        <v>0</v>
      </c>
      <c r="AR89">
        <v>0</v>
      </c>
      <c r="AS89" t="s">
        <v>3</v>
      </c>
      <c r="AT89">
        <v>4</v>
      </c>
      <c r="AU89" t="s">
        <v>3</v>
      </c>
      <c r="AV89">
        <v>0</v>
      </c>
      <c r="AW89">
        <v>2</v>
      </c>
      <c r="AX89">
        <v>64250249</v>
      </c>
      <c r="AY89">
        <v>1</v>
      </c>
      <c r="AZ89">
        <v>0</v>
      </c>
      <c r="BA89">
        <v>57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V89">
        <v>0</v>
      </c>
      <c r="CW89">
        <f>ROUND(Y89*Source!I78*DO89,9)</f>
        <v>0</v>
      </c>
      <c r="CX89">
        <f>ROUND(Y89*Source!I78,9)</f>
        <v>2</v>
      </c>
      <c r="CY89">
        <f>AB89</f>
        <v>7.11</v>
      </c>
      <c r="CZ89">
        <f>AF89</f>
        <v>7.11</v>
      </c>
      <c r="DA89">
        <f>AJ89</f>
        <v>1</v>
      </c>
      <c r="DB89">
        <f t="shared" si="23"/>
        <v>28.44</v>
      </c>
      <c r="DC89">
        <f t="shared" si="24"/>
        <v>0</v>
      </c>
      <c r="DD89" t="s">
        <v>3</v>
      </c>
      <c r="DE89" t="s">
        <v>3</v>
      </c>
      <c r="DF89">
        <f t="shared" si="33"/>
        <v>0</v>
      </c>
      <c r="DG89">
        <f t="shared" si="25"/>
        <v>14.22</v>
      </c>
      <c r="DH89">
        <f t="shared" si="26"/>
        <v>0</v>
      </c>
      <c r="DI89">
        <f t="shared" si="27"/>
        <v>0</v>
      </c>
      <c r="DJ89">
        <f>DG89</f>
        <v>14.22</v>
      </c>
      <c r="DK89">
        <v>0</v>
      </c>
      <c r="DL89" t="s">
        <v>3</v>
      </c>
      <c r="DM89">
        <v>0</v>
      </c>
      <c r="DN89" t="s">
        <v>3</v>
      </c>
      <c r="DO89">
        <v>0</v>
      </c>
    </row>
    <row r="90" spans="1:119" x14ac:dyDescent="0.2">
      <c r="A90">
        <f>ROW(Source!A78)</f>
        <v>78</v>
      </c>
      <c r="B90">
        <v>64249956</v>
      </c>
      <c r="C90">
        <v>64250235</v>
      </c>
      <c r="D90">
        <v>62030693</v>
      </c>
      <c r="E90">
        <v>1</v>
      </c>
      <c r="F90">
        <v>1</v>
      </c>
      <c r="G90">
        <v>15514512</v>
      </c>
      <c r="H90">
        <v>2</v>
      </c>
      <c r="I90" t="s">
        <v>195</v>
      </c>
      <c r="J90" t="s">
        <v>196</v>
      </c>
      <c r="K90" t="s">
        <v>197</v>
      </c>
      <c r="L90">
        <v>1368</v>
      </c>
      <c r="N90">
        <v>1011</v>
      </c>
      <c r="O90" t="s">
        <v>198</v>
      </c>
      <c r="P90" t="s">
        <v>198</v>
      </c>
      <c r="Q90">
        <v>1</v>
      </c>
      <c r="W90">
        <v>0</v>
      </c>
      <c r="X90">
        <v>-1845030748</v>
      </c>
      <c r="Y90">
        <f t="shared" si="22"/>
        <v>0.11</v>
      </c>
      <c r="AA90">
        <v>0</v>
      </c>
      <c r="AB90">
        <v>83.1</v>
      </c>
      <c r="AC90">
        <v>12.62</v>
      </c>
      <c r="AD90">
        <v>0</v>
      </c>
      <c r="AE90">
        <v>0</v>
      </c>
      <c r="AF90">
        <v>83.1</v>
      </c>
      <c r="AG90">
        <v>12.62</v>
      </c>
      <c r="AH90">
        <v>0</v>
      </c>
      <c r="AI90">
        <v>1</v>
      </c>
      <c r="AJ90">
        <v>1</v>
      </c>
      <c r="AK90">
        <v>1</v>
      </c>
      <c r="AL90">
        <v>1</v>
      </c>
      <c r="AM90">
        <v>-2</v>
      </c>
      <c r="AN90">
        <v>0</v>
      </c>
      <c r="AO90">
        <v>1</v>
      </c>
      <c r="AP90">
        <v>0</v>
      </c>
      <c r="AQ90">
        <v>0</v>
      </c>
      <c r="AR90">
        <v>0</v>
      </c>
      <c r="AS90" t="s">
        <v>3</v>
      </c>
      <c r="AT90">
        <v>0.11</v>
      </c>
      <c r="AU90" t="s">
        <v>3</v>
      </c>
      <c r="AV90">
        <v>0</v>
      </c>
      <c r="AW90">
        <v>2</v>
      </c>
      <c r="AX90">
        <v>64250250</v>
      </c>
      <c r="AY90">
        <v>1</v>
      </c>
      <c r="AZ90">
        <v>0</v>
      </c>
      <c r="BA90">
        <v>58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V90">
        <v>0</v>
      </c>
      <c r="CW90">
        <f>ROUND(Y90*Source!I78*DO90,9)</f>
        <v>0.69410000000000005</v>
      </c>
      <c r="CX90">
        <f>ROUND(Y90*Source!I78,9)</f>
        <v>5.5E-2</v>
      </c>
      <c r="CY90">
        <f>AB90</f>
        <v>83.1</v>
      </c>
      <c r="CZ90">
        <f>AF90</f>
        <v>83.1</v>
      </c>
      <c r="DA90">
        <f>AJ90</f>
        <v>1</v>
      </c>
      <c r="DB90">
        <f t="shared" si="23"/>
        <v>9.14</v>
      </c>
      <c r="DC90">
        <f t="shared" si="24"/>
        <v>1.39</v>
      </c>
      <c r="DD90" t="s">
        <v>3</v>
      </c>
      <c r="DE90" t="s">
        <v>3</v>
      </c>
      <c r="DF90">
        <f t="shared" si="33"/>
        <v>0</v>
      </c>
      <c r="DG90">
        <f t="shared" si="25"/>
        <v>4.57</v>
      </c>
      <c r="DH90">
        <f t="shared" si="26"/>
        <v>0.69</v>
      </c>
      <c r="DI90">
        <f t="shared" si="27"/>
        <v>0</v>
      </c>
      <c r="DJ90">
        <f>DG90</f>
        <v>4.57</v>
      </c>
      <c r="DK90">
        <v>0</v>
      </c>
      <c r="DL90" t="s">
        <v>199</v>
      </c>
      <c r="DM90">
        <v>0</v>
      </c>
      <c r="DN90" t="s">
        <v>194</v>
      </c>
      <c r="DO90">
        <v>12.62</v>
      </c>
    </row>
    <row r="91" spans="1:119" x14ac:dyDescent="0.2">
      <c r="A91">
        <f>ROW(Source!A78)</f>
        <v>78</v>
      </c>
      <c r="B91">
        <v>64249956</v>
      </c>
      <c r="C91">
        <v>64250235</v>
      </c>
      <c r="D91">
        <v>62000544</v>
      </c>
      <c r="E91">
        <v>1</v>
      </c>
      <c r="F91">
        <v>1</v>
      </c>
      <c r="G91">
        <v>15514512</v>
      </c>
      <c r="H91">
        <v>3</v>
      </c>
      <c r="I91" t="s">
        <v>250</v>
      </c>
      <c r="J91" t="s">
        <v>251</v>
      </c>
      <c r="K91" t="s">
        <v>252</v>
      </c>
      <c r="L91">
        <v>1348</v>
      </c>
      <c r="N91">
        <v>1009</v>
      </c>
      <c r="O91" t="s">
        <v>209</v>
      </c>
      <c r="P91" t="s">
        <v>209</v>
      </c>
      <c r="Q91">
        <v>1000</v>
      </c>
      <c r="W91">
        <v>0</v>
      </c>
      <c r="X91">
        <v>-1118993546</v>
      </c>
      <c r="Y91">
        <f t="shared" si="22"/>
        <v>1.4E-2</v>
      </c>
      <c r="AA91">
        <v>7254.88</v>
      </c>
      <c r="AB91">
        <v>0</v>
      </c>
      <c r="AC91">
        <v>0</v>
      </c>
      <c r="AD91">
        <v>0</v>
      </c>
      <c r="AE91">
        <v>7254.88</v>
      </c>
      <c r="AF91">
        <v>0</v>
      </c>
      <c r="AG91">
        <v>0</v>
      </c>
      <c r="AH91">
        <v>0</v>
      </c>
      <c r="AI91">
        <v>1</v>
      </c>
      <c r="AJ91">
        <v>1</v>
      </c>
      <c r="AK91">
        <v>1</v>
      </c>
      <c r="AL91">
        <v>1</v>
      </c>
      <c r="AM91">
        <v>-2</v>
      </c>
      <c r="AN91">
        <v>0</v>
      </c>
      <c r="AO91">
        <v>1</v>
      </c>
      <c r="AP91">
        <v>0</v>
      </c>
      <c r="AQ91">
        <v>0</v>
      </c>
      <c r="AR91">
        <v>0</v>
      </c>
      <c r="AS91" t="s">
        <v>3</v>
      </c>
      <c r="AT91">
        <v>1.4E-2</v>
      </c>
      <c r="AU91" t="s">
        <v>3</v>
      </c>
      <c r="AV91">
        <v>0</v>
      </c>
      <c r="AW91">
        <v>2</v>
      </c>
      <c r="AX91">
        <v>64250251</v>
      </c>
      <c r="AY91">
        <v>1</v>
      </c>
      <c r="AZ91">
        <v>0</v>
      </c>
      <c r="BA91">
        <v>59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V91">
        <v>0</v>
      </c>
      <c r="CW91">
        <v>0</v>
      </c>
      <c r="CX91">
        <f>ROUND(Y91*Source!I78,9)</f>
        <v>7.0000000000000001E-3</v>
      </c>
      <c r="CY91">
        <f t="shared" ref="CY91:CY99" si="34">AA91</f>
        <v>7254.88</v>
      </c>
      <c r="CZ91">
        <f t="shared" ref="CZ91:CZ99" si="35">AE91</f>
        <v>7254.88</v>
      </c>
      <c r="DA91">
        <f t="shared" ref="DA91:DA99" si="36">AI91</f>
        <v>1</v>
      </c>
      <c r="DB91">
        <f t="shared" si="23"/>
        <v>101.57</v>
      </c>
      <c r="DC91">
        <f t="shared" si="24"/>
        <v>0</v>
      </c>
      <c r="DD91" t="s">
        <v>3</v>
      </c>
      <c r="DE91" t="s">
        <v>3</v>
      </c>
      <c r="DF91">
        <f t="shared" si="33"/>
        <v>50.78</v>
      </c>
      <c r="DG91">
        <f t="shared" si="25"/>
        <v>0</v>
      </c>
      <c r="DH91">
        <f t="shared" si="26"/>
        <v>0</v>
      </c>
      <c r="DI91">
        <f t="shared" si="27"/>
        <v>0</v>
      </c>
      <c r="DJ91">
        <f t="shared" ref="DJ91:DJ99" si="37">DF91</f>
        <v>50.78</v>
      </c>
      <c r="DK91">
        <v>0</v>
      </c>
      <c r="DL91" t="s">
        <v>3</v>
      </c>
      <c r="DM91">
        <v>0</v>
      </c>
      <c r="DN91" t="s">
        <v>3</v>
      </c>
      <c r="DO91">
        <v>0</v>
      </c>
    </row>
    <row r="92" spans="1:119" x14ac:dyDescent="0.2">
      <c r="A92">
        <f>ROW(Source!A78)</f>
        <v>78</v>
      </c>
      <c r="B92">
        <v>64249956</v>
      </c>
      <c r="C92">
        <v>64250235</v>
      </c>
      <c r="D92">
        <v>62001017</v>
      </c>
      <c r="E92">
        <v>1</v>
      </c>
      <c r="F92">
        <v>1</v>
      </c>
      <c r="G92">
        <v>15514512</v>
      </c>
      <c r="H92">
        <v>3</v>
      </c>
      <c r="I92" t="s">
        <v>253</v>
      </c>
      <c r="J92" t="s">
        <v>254</v>
      </c>
      <c r="K92" t="s">
        <v>255</v>
      </c>
      <c r="L92">
        <v>1348</v>
      </c>
      <c r="N92">
        <v>1009</v>
      </c>
      <c r="O92" t="s">
        <v>209</v>
      </c>
      <c r="P92" t="s">
        <v>209</v>
      </c>
      <c r="Q92">
        <v>1000</v>
      </c>
      <c r="W92">
        <v>0</v>
      </c>
      <c r="X92">
        <v>841672276</v>
      </c>
      <c r="Y92">
        <f t="shared" si="22"/>
        <v>2.4000000000000001E-5</v>
      </c>
      <c r="AA92">
        <v>8596.85</v>
      </c>
      <c r="AB92">
        <v>0</v>
      </c>
      <c r="AC92">
        <v>0</v>
      </c>
      <c r="AD92">
        <v>0</v>
      </c>
      <c r="AE92">
        <v>8596.85</v>
      </c>
      <c r="AF92">
        <v>0</v>
      </c>
      <c r="AG92">
        <v>0</v>
      </c>
      <c r="AH92">
        <v>0</v>
      </c>
      <c r="AI92">
        <v>1</v>
      </c>
      <c r="AJ92">
        <v>1</v>
      </c>
      <c r="AK92">
        <v>1</v>
      </c>
      <c r="AL92">
        <v>1</v>
      </c>
      <c r="AM92">
        <v>-2</v>
      </c>
      <c r="AN92">
        <v>0</v>
      </c>
      <c r="AO92">
        <v>1</v>
      </c>
      <c r="AP92">
        <v>0</v>
      </c>
      <c r="AQ92">
        <v>0</v>
      </c>
      <c r="AR92">
        <v>0</v>
      </c>
      <c r="AS92" t="s">
        <v>3</v>
      </c>
      <c r="AT92">
        <v>2.4000000000000001E-5</v>
      </c>
      <c r="AU92" t="s">
        <v>3</v>
      </c>
      <c r="AV92">
        <v>0</v>
      </c>
      <c r="AW92">
        <v>2</v>
      </c>
      <c r="AX92">
        <v>64250252</v>
      </c>
      <c r="AY92">
        <v>1</v>
      </c>
      <c r="AZ92">
        <v>0</v>
      </c>
      <c r="BA92">
        <v>60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V92">
        <v>0</v>
      </c>
      <c r="CW92">
        <v>0</v>
      </c>
      <c r="CX92">
        <f>ROUND(Y92*Source!I78,9)</f>
        <v>1.2E-5</v>
      </c>
      <c r="CY92">
        <f t="shared" si="34"/>
        <v>8596.85</v>
      </c>
      <c r="CZ92">
        <f t="shared" si="35"/>
        <v>8596.85</v>
      </c>
      <c r="DA92">
        <f t="shared" si="36"/>
        <v>1</v>
      </c>
      <c r="DB92">
        <f t="shared" si="23"/>
        <v>0.21</v>
      </c>
      <c r="DC92">
        <f t="shared" si="24"/>
        <v>0</v>
      </c>
      <c r="DD92" t="s">
        <v>3</v>
      </c>
      <c r="DE92" t="s">
        <v>3</v>
      </c>
      <c r="DF92">
        <f t="shared" si="33"/>
        <v>0.1</v>
      </c>
      <c r="DG92">
        <f t="shared" si="25"/>
        <v>0</v>
      </c>
      <c r="DH92">
        <f t="shared" si="26"/>
        <v>0</v>
      </c>
      <c r="DI92">
        <f t="shared" si="27"/>
        <v>0</v>
      </c>
      <c r="DJ92">
        <f t="shared" si="37"/>
        <v>0.1</v>
      </c>
      <c r="DK92">
        <v>0</v>
      </c>
      <c r="DL92" t="s">
        <v>3</v>
      </c>
      <c r="DM92">
        <v>0</v>
      </c>
      <c r="DN92" t="s">
        <v>3</v>
      </c>
      <c r="DO92">
        <v>0</v>
      </c>
    </row>
    <row r="93" spans="1:119" x14ac:dyDescent="0.2">
      <c r="A93">
        <f>ROW(Source!A78)</f>
        <v>78</v>
      </c>
      <c r="B93">
        <v>64249956</v>
      </c>
      <c r="C93">
        <v>64250235</v>
      </c>
      <c r="D93">
        <v>61999975</v>
      </c>
      <c r="E93">
        <v>1</v>
      </c>
      <c r="F93">
        <v>1</v>
      </c>
      <c r="G93">
        <v>15514512</v>
      </c>
      <c r="H93">
        <v>3</v>
      </c>
      <c r="I93" t="s">
        <v>256</v>
      </c>
      <c r="J93" t="s">
        <v>257</v>
      </c>
      <c r="K93" t="s">
        <v>258</v>
      </c>
      <c r="L93">
        <v>1354</v>
      </c>
      <c r="N93">
        <v>1010</v>
      </c>
      <c r="O93" t="s">
        <v>55</v>
      </c>
      <c r="P93" t="s">
        <v>55</v>
      </c>
      <c r="Q93">
        <v>1</v>
      </c>
      <c r="W93">
        <v>0</v>
      </c>
      <c r="X93">
        <v>235182232</v>
      </c>
      <c r="Y93">
        <f t="shared" si="22"/>
        <v>97.6</v>
      </c>
      <c r="AA93">
        <v>3.86</v>
      </c>
      <c r="AB93">
        <v>0</v>
      </c>
      <c r="AC93">
        <v>0</v>
      </c>
      <c r="AD93">
        <v>0</v>
      </c>
      <c r="AE93">
        <v>3.86</v>
      </c>
      <c r="AF93">
        <v>0</v>
      </c>
      <c r="AG93">
        <v>0</v>
      </c>
      <c r="AH93">
        <v>0</v>
      </c>
      <c r="AI93">
        <v>1</v>
      </c>
      <c r="AJ93">
        <v>1</v>
      </c>
      <c r="AK93">
        <v>1</v>
      </c>
      <c r="AL93">
        <v>1</v>
      </c>
      <c r="AM93">
        <v>-2</v>
      </c>
      <c r="AN93">
        <v>0</v>
      </c>
      <c r="AO93">
        <v>1</v>
      </c>
      <c r="AP93">
        <v>0</v>
      </c>
      <c r="AQ93">
        <v>0</v>
      </c>
      <c r="AR93">
        <v>0</v>
      </c>
      <c r="AS93" t="s">
        <v>3</v>
      </c>
      <c r="AT93">
        <v>97.6</v>
      </c>
      <c r="AU93" t="s">
        <v>3</v>
      </c>
      <c r="AV93">
        <v>0</v>
      </c>
      <c r="AW93">
        <v>2</v>
      </c>
      <c r="AX93">
        <v>64250253</v>
      </c>
      <c r="AY93">
        <v>1</v>
      </c>
      <c r="AZ93">
        <v>0</v>
      </c>
      <c r="BA93">
        <v>61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V93">
        <v>0</v>
      </c>
      <c r="CW93">
        <v>0</v>
      </c>
      <c r="CX93">
        <f>ROUND(Y93*Source!I78,9)</f>
        <v>48.8</v>
      </c>
      <c r="CY93">
        <f t="shared" si="34"/>
        <v>3.86</v>
      </c>
      <c r="CZ93">
        <f t="shared" si="35"/>
        <v>3.86</v>
      </c>
      <c r="DA93">
        <f t="shared" si="36"/>
        <v>1</v>
      </c>
      <c r="DB93">
        <f t="shared" si="23"/>
        <v>376.74</v>
      </c>
      <c r="DC93">
        <f t="shared" si="24"/>
        <v>0</v>
      </c>
      <c r="DD93" t="s">
        <v>3</v>
      </c>
      <c r="DE93" t="s">
        <v>3</v>
      </c>
      <c r="DF93">
        <f t="shared" si="33"/>
        <v>188.37</v>
      </c>
      <c r="DG93">
        <f t="shared" si="25"/>
        <v>0</v>
      </c>
      <c r="DH93">
        <f t="shared" si="26"/>
        <v>0</v>
      </c>
      <c r="DI93">
        <f t="shared" si="27"/>
        <v>0</v>
      </c>
      <c r="DJ93">
        <f t="shared" si="37"/>
        <v>188.37</v>
      </c>
      <c r="DK93">
        <v>0</v>
      </c>
      <c r="DL93" t="s">
        <v>3</v>
      </c>
      <c r="DM93">
        <v>0</v>
      </c>
      <c r="DN93" t="s">
        <v>3</v>
      </c>
      <c r="DO93">
        <v>0</v>
      </c>
    </row>
    <row r="94" spans="1:119" x14ac:dyDescent="0.2">
      <c r="A94">
        <f>ROW(Source!A78)</f>
        <v>78</v>
      </c>
      <c r="B94">
        <v>64249956</v>
      </c>
      <c r="C94">
        <v>64250235</v>
      </c>
      <c r="D94">
        <v>62000150</v>
      </c>
      <c r="E94">
        <v>1</v>
      </c>
      <c r="F94">
        <v>1</v>
      </c>
      <c r="G94">
        <v>15514512</v>
      </c>
      <c r="H94">
        <v>3</v>
      </c>
      <c r="I94" t="s">
        <v>206</v>
      </c>
      <c r="J94" t="s">
        <v>207</v>
      </c>
      <c r="K94" t="s">
        <v>208</v>
      </c>
      <c r="L94">
        <v>1348</v>
      </c>
      <c r="N94">
        <v>1009</v>
      </c>
      <c r="O94" t="s">
        <v>209</v>
      </c>
      <c r="P94" t="s">
        <v>209</v>
      </c>
      <c r="Q94">
        <v>1000</v>
      </c>
      <c r="W94">
        <v>0</v>
      </c>
      <c r="X94">
        <v>-620210662</v>
      </c>
      <c r="Y94">
        <f t="shared" si="22"/>
        <v>2.7000000000000001E-3</v>
      </c>
      <c r="AA94">
        <v>11242.42</v>
      </c>
      <c r="AB94">
        <v>0</v>
      </c>
      <c r="AC94">
        <v>0</v>
      </c>
      <c r="AD94">
        <v>0</v>
      </c>
      <c r="AE94">
        <v>11242.42</v>
      </c>
      <c r="AF94">
        <v>0</v>
      </c>
      <c r="AG94">
        <v>0</v>
      </c>
      <c r="AH94">
        <v>0</v>
      </c>
      <c r="AI94">
        <v>1</v>
      </c>
      <c r="AJ94">
        <v>1</v>
      </c>
      <c r="AK94">
        <v>1</v>
      </c>
      <c r="AL94">
        <v>1</v>
      </c>
      <c r="AM94">
        <v>-2</v>
      </c>
      <c r="AN94">
        <v>0</v>
      </c>
      <c r="AO94">
        <v>1</v>
      </c>
      <c r="AP94">
        <v>0</v>
      </c>
      <c r="AQ94">
        <v>0</v>
      </c>
      <c r="AR94">
        <v>0</v>
      </c>
      <c r="AS94" t="s">
        <v>3</v>
      </c>
      <c r="AT94">
        <v>2.7000000000000001E-3</v>
      </c>
      <c r="AU94" t="s">
        <v>3</v>
      </c>
      <c r="AV94">
        <v>0</v>
      </c>
      <c r="AW94">
        <v>2</v>
      </c>
      <c r="AX94">
        <v>64250254</v>
      </c>
      <c r="AY94">
        <v>1</v>
      </c>
      <c r="AZ94">
        <v>0</v>
      </c>
      <c r="BA94">
        <v>62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V94">
        <v>0</v>
      </c>
      <c r="CW94">
        <v>0</v>
      </c>
      <c r="CX94">
        <f>ROUND(Y94*Source!I78,9)</f>
        <v>1.3500000000000001E-3</v>
      </c>
      <c r="CY94">
        <f t="shared" si="34"/>
        <v>11242.42</v>
      </c>
      <c r="CZ94">
        <f t="shared" si="35"/>
        <v>11242.42</v>
      </c>
      <c r="DA94">
        <f t="shared" si="36"/>
        <v>1</v>
      </c>
      <c r="DB94">
        <f t="shared" si="23"/>
        <v>30.35</v>
      </c>
      <c r="DC94">
        <f t="shared" si="24"/>
        <v>0</v>
      </c>
      <c r="DD94" t="s">
        <v>3</v>
      </c>
      <c r="DE94" t="s">
        <v>3</v>
      </c>
      <c r="DF94">
        <f t="shared" si="33"/>
        <v>15.18</v>
      </c>
      <c r="DG94">
        <f t="shared" si="25"/>
        <v>0</v>
      </c>
      <c r="DH94">
        <f t="shared" si="26"/>
        <v>0</v>
      </c>
      <c r="DI94">
        <f t="shared" si="27"/>
        <v>0</v>
      </c>
      <c r="DJ94">
        <f t="shared" si="37"/>
        <v>15.18</v>
      </c>
      <c r="DK94">
        <v>0</v>
      </c>
      <c r="DL94" t="s">
        <v>3</v>
      </c>
      <c r="DM94">
        <v>0</v>
      </c>
      <c r="DN94" t="s">
        <v>3</v>
      </c>
      <c r="DO94">
        <v>0</v>
      </c>
    </row>
    <row r="95" spans="1:119" x14ac:dyDescent="0.2">
      <c r="A95">
        <f>ROW(Source!A78)</f>
        <v>78</v>
      </c>
      <c r="B95">
        <v>64249956</v>
      </c>
      <c r="C95">
        <v>64250235</v>
      </c>
      <c r="D95">
        <v>0</v>
      </c>
      <c r="E95">
        <v>1076</v>
      </c>
      <c r="F95">
        <v>1</v>
      </c>
      <c r="G95">
        <v>15514512</v>
      </c>
      <c r="H95">
        <v>3</v>
      </c>
      <c r="I95" t="s">
        <v>16</v>
      </c>
      <c r="J95" t="s">
        <v>3</v>
      </c>
      <c r="K95" t="s">
        <v>54</v>
      </c>
      <c r="L95">
        <v>1354</v>
      </c>
      <c r="N95">
        <v>1010</v>
      </c>
      <c r="O95" t="s">
        <v>55</v>
      </c>
      <c r="P95" t="s">
        <v>55</v>
      </c>
      <c r="Q95">
        <v>1</v>
      </c>
      <c r="W95">
        <v>0</v>
      </c>
      <c r="X95">
        <v>277238542</v>
      </c>
      <c r="Y95">
        <f t="shared" si="22"/>
        <v>12</v>
      </c>
      <c r="AA95">
        <v>14485.76</v>
      </c>
      <c r="AB95">
        <v>0</v>
      </c>
      <c r="AC95">
        <v>0</v>
      </c>
      <c r="AD95">
        <v>0</v>
      </c>
      <c r="AE95">
        <v>1466.17</v>
      </c>
      <c r="AF95">
        <v>0</v>
      </c>
      <c r="AG95">
        <v>0</v>
      </c>
      <c r="AH95">
        <v>0</v>
      </c>
      <c r="AI95">
        <v>9.8800000000000008</v>
      </c>
      <c r="AJ95">
        <v>1</v>
      </c>
      <c r="AK95">
        <v>1</v>
      </c>
      <c r="AL95">
        <v>1</v>
      </c>
      <c r="AM95">
        <v>-2</v>
      </c>
      <c r="AN95">
        <v>0</v>
      </c>
      <c r="AO95">
        <v>0</v>
      </c>
      <c r="AP95">
        <v>0</v>
      </c>
      <c r="AQ95">
        <v>0</v>
      </c>
      <c r="AR95">
        <v>0</v>
      </c>
      <c r="AS95" t="s">
        <v>3</v>
      </c>
      <c r="AT95">
        <v>12</v>
      </c>
      <c r="AU95" t="s">
        <v>3</v>
      </c>
      <c r="AV95">
        <v>0</v>
      </c>
      <c r="AW95">
        <v>1</v>
      </c>
      <c r="AX95">
        <v>-1</v>
      </c>
      <c r="AY95">
        <v>0</v>
      </c>
      <c r="AZ95">
        <v>0</v>
      </c>
      <c r="BA95" t="s">
        <v>3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V95">
        <v>0</v>
      </c>
      <c r="CW95">
        <v>0</v>
      </c>
      <c r="CX95">
        <f>ROUND(Y95*Source!I78,9)</f>
        <v>6</v>
      </c>
      <c r="CY95">
        <f t="shared" si="34"/>
        <v>14485.76</v>
      </c>
      <c r="CZ95">
        <f t="shared" si="35"/>
        <v>1466.17</v>
      </c>
      <c r="DA95">
        <f t="shared" si="36"/>
        <v>9.8800000000000008</v>
      </c>
      <c r="DB95">
        <f t="shared" si="23"/>
        <v>17594.04</v>
      </c>
      <c r="DC95">
        <f t="shared" si="24"/>
        <v>0</v>
      </c>
      <c r="DD95" t="s">
        <v>3</v>
      </c>
      <c r="DE95" t="s">
        <v>3</v>
      </c>
      <c r="DF95">
        <f>ROUND(ROUND(AE95*AI95,2)*CX95,2)</f>
        <v>86914.559999999998</v>
      </c>
      <c r="DG95">
        <f t="shared" si="25"/>
        <v>0</v>
      </c>
      <c r="DH95">
        <f t="shared" si="26"/>
        <v>0</v>
      </c>
      <c r="DI95">
        <f t="shared" si="27"/>
        <v>0</v>
      </c>
      <c r="DJ95">
        <f t="shared" si="37"/>
        <v>86914.559999999998</v>
      </c>
      <c r="DK95">
        <v>0</v>
      </c>
      <c r="DL95" t="s">
        <v>3</v>
      </c>
      <c r="DM95">
        <v>0</v>
      </c>
      <c r="DN95" t="s">
        <v>3</v>
      </c>
      <c r="DO95">
        <v>0</v>
      </c>
    </row>
    <row r="96" spans="1:119" x14ac:dyDescent="0.2">
      <c r="A96">
        <f>ROW(Source!A78)</f>
        <v>78</v>
      </c>
      <c r="B96">
        <v>64249956</v>
      </c>
      <c r="C96">
        <v>64250235</v>
      </c>
      <c r="D96">
        <v>0</v>
      </c>
      <c r="E96">
        <v>1076</v>
      </c>
      <c r="F96">
        <v>1</v>
      </c>
      <c r="G96">
        <v>15514512</v>
      </c>
      <c r="H96">
        <v>3</v>
      </c>
      <c r="I96" t="s">
        <v>16</v>
      </c>
      <c r="J96" t="s">
        <v>3</v>
      </c>
      <c r="K96" t="s">
        <v>58</v>
      </c>
      <c r="L96">
        <v>1354</v>
      </c>
      <c r="N96">
        <v>1010</v>
      </c>
      <c r="O96" t="s">
        <v>55</v>
      </c>
      <c r="P96" t="s">
        <v>55</v>
      </c>
      <c r="Q96">
        <v>1</v>
      </c>
      <c r="W96">
        <v>0</v>
      </c>
      <c r="X96">
        <v>-1269339310</v>
      </c>
      <c r="Y96">
        <f t="shared" si="22"/>
        <v>12</v>
      </c>
      <c r="AA96">
        <v>6756.54</v>
      </c>
      <c r="AB96">
        <v>0</v>
      </c>
      <c r="AC96">
        <v>0</v>
      </c>
      <c r="AD96">
        <v>0</v>
      </c>
      <c r="AE96">
        <v>683.86</v>
      </c>
      <c r="AF96">
        <v>0</v>
      </c>
      <c r="AG96">
        <v>0</v>
      </c>
      <c r="AH96">
        <v>0</v>
      </c>
      <c r="AI96">
        <v>9.8800000000000008</v>
      </c>
      <c r="AJ96">
        <v>1</v>
      </c>
      <c r="AK96">
        <v>1</v>
      </c>
      <c r="AL96">
        <v>1</v>
      </c>
      <c r="AM96">
        <v>-2</v>
      </c>
      <c r="AN96">
        <v>0</v>
      </c>
      <c r="AO96">
        <v>0</v>
      </c>
      <c r="AP96">
        <v>0</v>
      </c>
      <c r="AQ96">
        <v>0</v>
      </c>
      <c r="AR96">
        <v>0</v>
      </c>
      <c r="AS96" t="s">
        <v>3</v>
      </c>
      <c r="AT96">
        <v>12</v>
      </c>
      <c r="AU96" t="s">
        <v>3</v>
      </c>
      <c r="AV96">
        <v>0</v>
      </c>
      <c r="AW96">
        <v>1</v>
      </c>
      <c r="AX96">
        <v>-1</v>
      </c>
      <c r="AY96">
        <v>0</v>
      </c>
      <c r="AZ96">
        <v>0</v>
      </c>
      <c r="BA96" t="s">
        <v>3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V96">
        <v>0</v>
      </c>
      <c r="CW96">
        <v>0</v>
      </c>
      <c r="CX96">
        <f>ROUND(Y96*Source!I78,9)</f>
        <v>6</v>
      </c>
      <c r="CY96">
        <f t="shared" si="34"/>
        <v>6756.54</v>
      </c>
      <c r="CZ96">
        <f t="shared" si="35"/>
        <v>683.86</v>
      </c>
      <c r="DA96">
        <f t="shared" si="36"/>
        <v>9.8800000000000008</v>
      </c>
      <c r="DB96">
        <f t="shared" si="23"/>
        <v>8206.32</v>
      </c>
      <c r="DC96">
        <f t="shared" si="24"/>
        <v>0</v>
      </c>
      <c r="DD96" t="s">
        <v>3</v>
      </c>
      <c r="DE96" t="s">
        <v>3</v>
      </c>
      <c r="DF96">
        <f>ROUND(ROUND(AE96*AI96,2)*CX96,2)</f>
        <v>40539.24</v>
      </c>
      <c r="DG96">
        <f t="shared" si="25"/>
        <v>0</v>
      </c>
      <c r="DH96">
        <f t="shared" si="26"/>
        <v>0</v>
      </c>
      <c r="DI96">
        <f t="shared" si="27"/>
        <v>0</v>
      </c>
      <c r="DJ96">
        <f t="shared" si="37"/>
        <v>40539.24</v>
      </c>
      <c r="DK96">
        <v>0</v>
      </c>
      <c r="DL96" t="s">
        <v>3</v>
      </c>
      <c r="DM96">
        <v>0</v>
      </c>
      <c r="DN96" t="s">
        <v>3</v>
      </c>
      <c r="DO96">
        <v>0</v>
      </c>
    </row>
    <row r="97" spans="1:119" x14ac:dyDescent="0.2">
      <c r="A97">
        <f>ROW(Source!A78)</f>
        <v>78</v>
      </c>
      <c r="B97">
        <v>64249956</v>
      </c>
      <c r="C97">
        <v>64250235</v>
      </c>
      <c r="D97">
        <v>0</v>
      </c>
      <c r="E97">
        <v>1076</v>
      </c>
      <c r="F97">
        <v>1</v>
      </c>
      <c r="G97">
        <v>15514512</v>
      </c>
      <c r="H97">
        <v>3</v>
      </c>
      <c r="I97" t="s">
        <v>16</v>
      </c>
      <c r="J97" t="s">
        <v>3</v>
      </c>
      <c r="K97" t="s">
        <v>61</v>
      </c>
      <c r="L97">
        <v>1354</v>
      </c>
      <c r="N97">
        <v>1010</v>
      </c>
      <c r="O97" t="s">
        <v>55</v>
      </c>
      <c r="P97" t="s">
        <v>55</v>
      </c>
      <c r="Q97">
        <v>1</v>
      </c>
      <c r="W97">
        <v>0</v>
      </c>
      <c r="X97">
        <v>1154660637</v>
      </c>
      <c r="Y97">
        <f t="shared" si="22"/>
        <v>28</v>
      </c>
      <c r="AA97">
        <v>1943.4</v>
      </c>
      <c r="AB97">
        <v>0</v>
      </c>
      <c r="AC97">
        <v>0</v>
      </c>
      <c r="AD97">
        <v>0</v>
      </c>
      <c r="AE97">
        <v>196.70000000000002</v>
      </c>
      <c r="AF97">
        <v>0</v>
      </c>
      <c r="AG97">
        <v>0</v>
      </c>
      <c r="AH97">
        <v>0</v>
      </c>
      <c r="AI97">
        <v>9.8800000000000008</v>
      </c>
      <c r="AJ97">
        <v>1</v>
      </c>
      <c r="AK97">
        <v>1</v>
      </c>
      <c r="AL97">
        <v>1</v>
      </c>
      <c r="AM97">
        <v>-2</v>
      </c>
      <c r="AN97">
        <v>0</v>
      </c>
      <c r="AO97">
        <v>0</v>
      </c>
      <c r="AP97">
        <v>0</v>
      </c>
      <c r="AQ97">
        <v>0</v>
      </c>
      <c r="AR97">
        <v>0</v>
      </c>
      <c r="AS97" t="s">
        <v>3</v>
      </c>
      <c r="AT97">
        <v>28</v>
      </c>
      <c r="AU97" t="s">
        <v>3</v>
      </c>
      <c r="AV97">
        <v>0</v>
      </c>
      <c r="AW97">
        <v>1</v>
      </c>
      <c r="AX97">
        <v>-1</v>
      </c>
      <c r="AY97">
        <v>0</v>
      </c>
      <c r="AZ97">
        <v>0</v>
      </c>
      <c r="BA97" t="s">
        <v>3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V97">
        <v>0</v>
      </c>
      <c r="CW97">
        <v>0</v>
      </c>
      <c r="CX97">
        <f>ROUND(Y97*Source!I78,9)</f>
        <v>14</v>
      </c>
      <c r="CY97">
        <f t="shared" si="34"/>
        <v>1943.4</v>
      </c>
      <c r="CZ97">
        <f t="shared" si="35"/>
        <v>196.70000000000002</v>
      </c>
      <c r="DA97">
        <f t="shared" si="36"/>
        <v>9.8800000000000008</v>
      </c>
      <c r="DB97">
        <f t="shared" si="23"/>
        <v>5507.6</v>
      </c>
      <c r="DC97">
        <f t="shared" si="24"/>
        <v>0</v>
      </c>
      <c r="DD97" t="s">
        <v>3</v>
      </c>
      <c r="DE97" t="s">
        <v>3</v>
      </c>
      <c r="DF97">
        <f>ROUND(ROUND(AE97*AI97,2)*CX97,2)</f>
        <v>27207.599999999999</v>
      </c>
      <c r="DG97">
        <f t="shared" si="25"/>
        <v>0</v>
      </c>
      <c r="DH97">
        <f t="shared" si="26"/>
        <v>0</v>
      </c>
      <c r="DI97">
        <f t="shared" si="27"/>
        <v>0</v>
      </c>
      <c r="DJ97">
        <f t="shared" si="37"/>
        <v>27207.599999999999</v>
      </c>
      <c r="DK97">
        <v>0</v>
      </c>
      <c r="DL97" t="s">
        <v>3</v>
      </c>
      <c r="DM97">
        <v>0</v>
      </c>
      <c r="DN97" t="s">
        <v>3</v>
      </c>
      <c r="DO97">
        <v>0</v>
      </c>
    </row>
    <row r="98" spans="1:119" x14ac:dyDescent="0.2">
      <c r="A98">
        <f>ROW(Source!A78)</f>
        <v>78</v>
      </c>
      <c r="B98">
        <v>64249956</v>
      </c>
      <c r="C98">
        <v>64250235</v>
      </c>
      <c r="D98">
        <v>0</v>
      </c>
      <c r="E98">
        <v>1076</v>
      </c>
      <c r="F98">
        <v>1</v>
      </c>
      <c r="G98">
        <v>15514512</v>
      </c>
      <c r="H98">
        <v>3</v>
      </c>
      <c r="I98" t="s">
        <v>16</v>
      </c>
      <c r="J98" t="s">
        <v>3</v>
      </c>
      <c r="K98" t="s">
        <v>64</v>
      </c>
      <c r="L98">
        <v>1354</v>
      </c>
      <c r="N98">
        <v>1010</v>
      </c>
      <c r="O98" t="s">
        <v>55</v>
      </c>
      <c r="P98" t="s">
        <v>55</v>
      </c>
      <c r="Q98">
        <v>1</v>
      </c>
      <c r="W98">
        <v>0</v>
      </c>
      <c r="X98">
        <v>158177034</v>
      </c>
      <c r="Y98">
        <f t="shared" si="22"/>
        <v>16</v>
      </c>
      <c r="AA98">
        <v>1175.52</v>
      </c>
      <c r="AB98">
        <v>0</v>
      </c>
      <c r="AC98">
        <v>0</v>
      </c>
      <c r="AD98">
        <v>0</v>
      </c>
      <c r="AE98">
        <v>118.98</v>
      </c>
      <c r="AF98">
        <v>0</v>
      </c>
      <c r="AG98">
        <v>0</v>
      </c>
      <c r="AH98">
        <v>0</v>
      </c>
      <c r="AI98">
        <v>9.8800000000000008</v>
      </c>
      <c r="AJ98">
        <v>1</v>
      </c>
      <c r="AK98">
        <v>1</v>
      </c>
      <c r="AL98">
        <v>1</v>
      </c>
      <c r="AM98">
        <v>-2</v>
      </c>
      <c r="AN98">
        <v>0</v>
      </c>
      <c r="AO98">
        <v>0</v>
      </c>
      <c r="AP98">
        <v>0</v>
      </c>
      <c r="AQ98">
        <v>0</v>
      </c>
      <c r="AR98">
        <v>0</v>
      </c>
      <c r="AS98" t="s">
        <v>3</v>
      </c>
      <c r="AT98">
        <v>16</v>
      </c>
      <c r="AU98" t="s">
        <v>3</v>
      </c>
      <c r="AV98">
        <v>0</v>
      </c>
      <c r="AW98">
        <v>1</v>
      </c>
      <c r="AX98">
        <v>-1</v>
      </c>
      <c r="AY98">
        <v>0</v>
      </c>
      <c r="AZ98">
        <v>0</v>
      </c>
      <c r="BA98" t="s">
        <v>3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V98">
        <v>0</v>
      </c>
      <c r="CW98">
        <v>0</v>
      </c>
      <c r="CX98">
        <f>ROUND(Y98*Source!I78,9)</f>
        <v>8</v>
      </c>
      <c r="CY98">
        <f t="shared" si="34"/>
        <v>1175.52</v>
      </c>
      <c r="CZ98">
        <f t="shared" si="35"/>
        <v>118.98</v>
      </c>
      <c r="DA98">
        <f t="shared" si="36"/>
        <v>9.8800000000000008</v>
      </c>
      <c r="DB98">
        <f t="shared" si="23"/>
        <v>1903.68</v>
      </c>
      <c r="DC98">
        <f t="shared" si="24"/>
        <v>0</v>
      </c>
      <c r="DD98" t="s">
        <v>3</v>
      </c>
      <c r="DE98" t="s">
        <v>3</v>
      </c>
      <c r="DF98">
        <f>ROUND(ROUND(AE98*AI98,2)*CX98,2)</f>
        <v>9404.16</v>
      </c>
      <c r="DG98">
        <f t="shared" si="25"/>
        <v>0</v>
      </c>
      <c r="DH98">
        <f t="shared" si="26"/>
        <v>0</v>
      </c>
      <c r="DI98">
        <f t="shared" si="27"/>
        <v>0</v>
      </c>
      <c r="DJ98">
        <f t="shared" si="37"/>
        <v>9404.16</v>
      </c>
      <c r="DK98">
        <v>0</v>
      </c>
      <c r="DL98" t="s">
        <v>3</v>
      </c>
      <c r="DM98">
        <v>0</v>
      </c>
      <c r="DN98" t="s">
        <v>3</v>
      </c>
      <c r="DO98">
        <v>0</v>
      </c>
    </row>
    <row r="99" spans="1:119" x14ac:dyDescent="0.2">
      <c r="A99">
        <f>ROW(Source!A78)</f>
        <v>78</v>
      </c>
      <c r="B99">
        <v>64249956</v>
      </c>
      <c r="C99">
        <v>64250235</v>
      </c>
      <c r="D99">
        <v>0</v>
      </c>
      <c r="E99">
        <v>1076</v>
      </c>
      <c r="F99">
        <v>1</v>
      </c>
      <c r="G99">
        <v>15514512</v>
      </c>
      <c r="H99">
        <v>3</v>
      </c>
      <c r="I99" t="s">
        <v>16</v>
      </c>
      <c r="J99" t="s">
        <v>3</v>
      </c>
      <c r="K99" t="s">
        <v>67</v>
      </c>
      <c r="L99">
        <v>1354</v>
      </c>
      <c r="N99">
        <v>1010</v>
      </c>
      <c r="O99" t="s">
        <v>55</v>
      </c>
      <c r="P99" t="s">
        <v>55</v>
      </c>
      <c r="Q99">
        <v>1</v>
      </c>
      <c r="W99">
        <v>0</v>
      </c>
      <c r="X99">
        <v>-138536489</v>
      </c>
      <c r="Y99">
        <f t="shared" si="22"/>
        <v>32</v>
      </c>
      <c r="AA99">
        <v>1128.2</v>
      </c>
      <c r="AB99">
        <v>0</v>
      </c>
      <c r="AC99">
        <v>0</v>
      </c>
      <c r="AD99">
        <v>0</v>
      </c>
      <c r="AE99">
        <v>114.19</v>
      </c>
      <c r="AF99">
        <v>0</v>
      </c>
      <c r="AG99">
        <v>0</v>
      </c>
      <c r="AH99">
        <v>0</v>
      </c>
      <c r="AI99">
        <v>9.8800000000000008</v>
      </c>
      <c r="AJ99">
        <v>1</v>
      </c>
      <c r="AK99">
        <v>1</v>
      </c>
      <c r="AL99">
        <v>1</v>
      </c>
      <c r="AM99">
        <v>-2</v>
      </c>
      <c r="AN99">
        <v>0</v>
      </c>
      <c r="AO99">
        <v>0</v>
      </c>
      <c r="AP99">
        <v>0</v>
      </c>
      <c r="AQ99">
        <v>0</v>
      </c>
      <c r="AR99">
        <v>0</v>
      </c>
      <c r="AS99" t="s">
        <v>3</v>
      </c>
      <c r="AT99">
        <v>32</v>
      </c>
      <c r="AU99" t="s">
        <v>3</v>
      </c>
      <c r="AV99">
        <v>0</v>
      </c>
      <c r="AW99">
        <v>1</v>
      </c>
      <c r="AX99">
        <v>-1</v>
      </c>
      <c r="AY99">
        <v>0</v>
      </c>
      <c r="AZ99">
        <v>0</v>
      </c>
      <c r="BA99" t="s">
        <v>3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V99">
        <v>0</v>
      </c>
      <c r="CW99">
        <v>0</v>
      </c>
      <c r="CX99">
        <f>ROUND(Y99*Source!I78,9)</f>
        <v>16</v>
      </c>
      <c r="CY99">
        <f t="shared" si="34"/>
        <v>1128.2</v>
      </c>
      <c r="CZ99">
        <f t="shared" si="35"/>
        <v>114.19</v>
      </c>
      <c r="DA99">
        <f t="shared" si="36"/>
        <v>9.8800000000000008</v>
      </c>
      <c r="DB99">
        <f t="shared" si="23"/>
        <v>3654.08</v>
      </c>
      <c r="DC99">
        <f t="shared" si="24"/>
        <v>0</v>
      </c>
      <c r="DD99" t="s">
        <v>3</v>
      </c>
      <c r="DE99" t="s">
        <v>3</v>
      </c>
      <c r="DF99">
        <f>ROUND(ROUND(AE99*AI99,2)*CX99,2)</f>
        <v>18051.2</v>
      </c>
      <c r="DG99">
        <f t="shared" si="25"/>
        <v>0</v>
      </c>
      <c r="DH99">
        <f t="shared" si="26"/>
        <v>0</v>
      </c>
      <c r="DI99">
        <f t="shared" si="27"/>
        <v>0</v>
      </c>
      <c r="DJ99">
        <f t="shared" si="37"/>
        <v>18051.2</v>
      </c>
      <c r="DK99">
        <v>0</v>
      </c>
      <c r="DL99" t="s">
        <v>3</v>
      </c>
      <c r="DM99">
        <v>0</v>
      </c>
      <c r="DN99" t="s">
        <v>3</v>
      </c>
      <c r="DO99">
        <v>0</v>
      </c>
    </row>
    <row r="100" spans="1:119" x14ac:dyDescent="0.2">
      <c r="A100">
        <f>ROW(Source!A85)</f>
        <v>85</v>
      </c>
      <c r="B100">
        <v>64249956</v>
      </c>
      <c r="C100">
        <v>64250522</v>
      </c>
      <c r="D100">
        <v>62945603</v>
      </c>
      <c r="E100">
        <v>15514512</v>
      </c>
      <c r="F100">
        <v>1</v>
      </c>
      <c r="G100">
        <v>15514512</v>
      </c>
      <c r="H100">
        <v>1</v>
      </c>
      <c r="I100" t="s">
        <v>192</v>
      </c>
      <c r="J100" t="s">
        <v>3</v>
      </c>
      <c r="K100" t="s">
        <v>193</v>
      </c>
      <c r="L100">
        <v>1191</v>
      </c>
      <c r="N100">
        <v>1013</v>
      </c>
      <c r="O100" t="s">
        <v>194</v>
      </c>
      <c r="P100" t="s">
        <v>194</v>
      </c>
      <c r="Q100">
        <v>1</v>
      </c>
      <c r="W100">
        <v>0</v>
      </c>
      <c r="X100">
        <v>476480486</v>
      </c>
      <c r="Y100">
        <f t="shared" si="22"/>
        <v>80.5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1</v>
      </c>
      <c r="AJ100">
        <v>1</v>
      </c>
      <c r="AK100">
        <v>1</v>
      </c>
      <c r="AL100">
        <v>1</v>
      </c>
      <c r="AM100">
        <v>-2</v>
      </c>
      <c r="AN100">
        <v>0</v>
      </c>
      <c r="AO100">
        <v>1</v>
      </c>
      <c r="AP100">
        <v>0</v>
      </c>
      <c r="AQ100">
        <v>0</v>
      </c>
      <c r="AR100">
        <v>0</v>
      </c>
      <c r="AS100" t="s">
        <v>3</v>
      </c>
      <c r="AT100">
        <v>80.5</v>
      </c>
      <c r="AU100" t="s">
        <v>3</v>
      </c>
      <c r="AV100">
        <v>1</v>
      </c>
      <c r="AW100">
        <v>2</v>
      </c>
      <c r="AX100">
        <v>64250530</v>
      </c>
      <c r="AY100">
        <v>1</v>
      </c>
      <c r="AZ100">
        <v>0</v>
      </c>
      <c r="BA100">
        <v>65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U100">
        <f>ROUND(AT100*Source!I85*AH100*AL100,2)</f>
        <v>0</v>
      </c>
      <c r="CV100">
        <f>ROUND(Y100*Source!I85,9)</f>
        <v>40.25</v>
      </c>
      <c r="CW100">
        <v>0</v>
      </c>
      <c r="CX100">
        <f>ROUND(Y100*Source!I85,9)</f>
        <v>40.25</v>
      </c>
      <c r="CY100">
        <f>AD100</f>
        <v>0</v>
      </c>
      <c r="CZ100">
        <f>AH100</f>
        <v>0</v>
      </c>
      <c r="DA100">
        <f>AL100</f>
        <v>1</v>
      </c>
      <c r="DB100">
        <f t="shared" si="23"/>
        <v>0</v>
      </c>
      <c r="DC100">
        <f t="shared" si="24"/>
        <v>0</v>
      </c>
      <c r="DD100" t="s">
        <v>3</v>
      </c>
      <c r="DE100" t="s">
        <v>3</v>
      </c>
      <c r="DF100">
        <f>ROUND(ROUND(AE100,2)*CX100,2)</f>
        <v>0</v>
      </c>
      <c r="DG100">
        <f t="shared" si="25"/>
        <v>0</v>
      </c>
      <c r="DH100">
        <f t="shared" si="26"/>
        <v>0</v>
      </c>
      <c r="DI100">
        <f t="shared" si="27"/>
        <v>0</v>
      </c>
      <c r="DJ100">
        <f>DI100</f>
        <v>0</v>
      </c>
      <c r="DK100">
        <v>0</v>
      </c>
      <c r="DL100" t="s">
        <v>3</v>
      </c>
      <c r="DM100">
        <v>0</v>
      </c>
      <c r="DN100" t="s">
        <v>3</v>
      </c>
      <c r="DO100">
        <v>0</v>
      </c>
    </row>
    <row r="101" spans="1:119" x14ac:dyDescent="0.2">
      <c r="A101">
        <f>ROW(Source!A85)</f>
        <v>85</v>
      </c>
      <c r="B101">
        <v>64249956</v>
      </c>
      <c r="C101">
        <v>64250522</v>
      </c>
      <c r="D101">
        <v>62958627</v>
      </c>
      <c r="E101">
        <v>1</v>
      </c>
      <c r="F101">
        <v>1</v>
      </c>
      <c r="G101">
        <v>15514512</v>
      </c>
      <c r="H101">
        <v>2</v>
      </c>
      <c r="I101" t="s">
        <v>244</v>
      </c>
      <c r="J101" t="s">
        <v>245</v>
      </c>
      <c r="K101" t="s">
        <v>246</v>
      </c>
      <c r="L101">
        <v>1368</v>
      </c>
      <c r="N101">
        <v>1011</v>
      </c>
      <c r="O101" t="s">
        <v>198</v>
      </c>
      <c r="P101" t="s">
        <v>198</v>
      </c>
      <c r="Q101">
        <v>1</v>
      </c>
      <c r="W101">
        <v>0</v>
      </c>
      <c r="X101">
        <v>-1120917231</v>
      </c>
      <c r="Y101">
        <f t="shared" si="22"/>
        <v>5</v>
      </c>
      <c r="AA101">
        <v>0</v>
      </c>
      <c r="AB101">
        <v>441.32</v>
      </c>
      <c r="AC101">
        <v>1.36</v>
      </c>
      <c r="AD101">
        <v>0</v>
      </c>
      <c r="AE101">
        <v>0</v>
      </c>
      <c r="AF101">
        <v>441.32</v>
      </c>
      <c r="AG101">
        <v>1.36</v>
      </c>
      <c r="AH101">
        <v>0</v>
      </c>
      <c r="AI101">
        <v>1</v>
      </c>
      <c r="AJ101">
        <v>1</v>
      </c>
      <c r="AK101">
        <v>1</v>
      </c>
      <c r="AL101">
        <v>1</v>
      </c>
      <c r="AM101">
        <v>-2</v>
      </c>
      <c r="AN101">
        <v>0</v>
      </c>
      <c r="AO101">
        <v>1</v>
      </c>
      <c r="AP101">
        <v>0</v>
      </c>
      <c r="AQ101">
        <v>0</v>
      </c>
      <c r="AR101">
        <v>0</v>
      </c>
      <c r="AS101" t="s">
        <v>3</v>
      </c>
      <c r="AT101">
        <v>5</v>
      </c>
      <c r="AU101" t="s">
        <v>3</v>
      </c>
      <c r="AV101">
        <v>0</v>
      </c>
      <c r="AW101">
        <v>2</v>
      </c>
      <c r="AX101">
        <v>64250531</v>
      </c>
      <c r="AY101">
        <v>1</v>
      </c>
      <c r="AZ101">
        <v>0</v>
      </c>
      <c r="BA101">
        <v>66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V101">
        <v>0</v>
      </c>
      <c r="CW101">
        <f>ROUND(Y101*Source!I85*DO101,9)</f>
        <v>0</v>
      </c>
      <c r="CX101">
        <f>ROUND(Y101*Source!I85,9)</f>
        <v>2.5</v>
      </c>
      <c r="CY101">
        <f>AB101</f>
        <v>441.32</v>
      </c>
      <c r="CZ101">
        <f>AF101</f>
        <v>441.32</v>
      </c>
      <c r="DA101">
        <f>AJ101</f>
        <v>1</v>
      </c>
      <c r="DB101">
        <f t="shared" si="23"/>
        <v>2206.6</v>
      </c>
      <c r="DC101">
        <f t="shared" si="24"/>
        <v>6.8</v>
      </c>
      <c r="DD101" t="s">
        <v>3</v>
      </c>
      <c r="DE101" t="s">
        <v>3</v>
      </c>
      <c r="DF101">
        <f>ROUND(ROUND(AE101,2)*CX101,2)</f>
        <v>0</v>
      </c>
      <c r="DG101">
        <f t="shared" si="25"/>
        <v>1103.3</v>
      </c>
      <c r="DH101">
        <f t="shared" si="26"/>
        <v>3.4</v>
      </c>
      <c r="DI101">
        <f t="shared" si="27"/>
        <v>0</v>
      </c>
      <c r="DJ101">
        <f>DG101</f>
        <v>1103.3</v>
      </c>
      <c r="DK101">
        <v>0</v>
      </c>
      <c r="DL101" t="s">
        <v>3</v>
      </c>
      <c r="DM101">
        <v>0</v>
      </c>
      <c r="DN101" t="s">
        <v>3</v>
      </c>
      <c r="DO101">
        <v>0</v>
      </c>
    </row>
    <row r="102" spans="1:119" x14ac:dyDescent="0.2">
      <c r="A102">
        <f>ROW(Source!A85)</f>
        <v>85</v>
      </c>
      <c r="B102">
        <v>64249956</v>
      </c>
      <c r="C102">
        <v>64250522</v>
      </c>
      <c r="D102">
        <v>0</v>
      </c>
      <c r="E102">
        <v>1076</v>
      </c>
      <c r="F102">
        <v>1</v>
      </c>
      <c r="G102">
        <v>15514512</v>
      </c>
      <c r="H102">
        <v>3</v>
      </c>
      <c r="I102" t="s">
        <v>16</v>
      </c>
      <c r="J102" t="s">
        <v>3</v>
      </c>
      <c r="K102" t="s">
        <v>54</v>
      </c>
      <c r="L102">
        <v>1354</v>
      </c>
      <c r="N102">
        <v>1010</v>
      </c>
      <c r="O102" t="s">
        <v>55</v>
      </c>
      <c r="P102" t="s">
        <v>55</v>
      </c>
      <c r="Q102">
        <v>1</v>
      </c>
      <c r="W102">
        <v>0</v>
      </c>
      <c r="X102">
        <v>277238542</v>
      </c>
      <c r="Y102">
        <f t="shared" si="22"/>
        <v>12</v>
      </c>
      <c r="AA102">
        <v>14485.76</v>
      </c>
      <c r="AB102">
        <v>0</v>
      </c>
      <c r="AC102">
        <v>0</v>
      </c>
      <c r="AD102">
        <v>0</v>
      </c>
      <c r="AE102">
        <v>1466.17</v>
      </c>
      <c r="AF102">
        <v>0</v>
      </c>
      <c r="AG102">
        <v>0</v>
      </c>
      <c r="AH102">
        <v>0</v>
      </c>
      <c r="AI102">
        <v>9.8800000000000008</v>
      </c>
      <c r="AJ102">
        <v>1</v>
      </c>
      <c r="AK102">
        <v>1</v>
      </c>
      <c r="AL102">
        <v>1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 t="s">
        <v>3</v>
      </c>
      <c r="AT102">
        <v>12</v>
      </c>
      <c r="AU102" t="s">
        <v>3</v>
      </c>
      <c r="AV102">
        <v>0</v>
      </c>
      <c r="AW102">
        <v>1</v>
      </c>
      <c r="AX102">
        <v>-1</v>
      </c>
      <c r="AY102">
        <v>0</v>
      </c>
      <c r="AZ102">
        <v>0</v>
      </c>
      <c r="BA102" t="s">
        <v>3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V102">
        <v>0</v>
      </c>
      <c r="CW102">
        <v>0</v>
      </c>
      <c r="CX102">
        <f>ROUND(Y102*Source!I85,9)</f>
        <v>6</v>
      </c>
      <c r="CY102">
        <f>AA102</f>
        <v>14485.76</v>
      </c>
      <c r="CZ102">
        <f>AE102</f>
        <v>1466.17</v>
      </c>
      <c r="DA102">
        <f>AI102</f>
        <v>9.8800000000000008</v>
      </c>
      <c r="DB102">
        <f t="shared" si="23"/>
        <v>17594.04</v>
      </c>
      <c r="DC102">
        <f t="shared" si="24"/>
        <v>0</v>
      </c>
      <c r="DD102" t="s">
        <v>3</v>
      </c>
      <c r="DE102" t="s">
        <v>3</v>
      </c>
      <c r="DF102">
        <f>ROUND(ROUND(AE102*AI102,2)*CX102,2)</f>
        <v>86914.559999999998</v>
      </c>
      <c r="DG102">
        <f t="shared" si="25"/>
        <v>0</v>
      </c>
      <c r="DH102">
        <f t="shared" si="26"/>
        <v>0</v>
      </c>
      <c r="DI102">
        <f t="shared" si="27"/>
        <v>0</v>
      </c>
      <c r="DJ102">
        <f>DF102</f>
        <v>86914.559999999998</v>
      </c>
      <c r="DK102">
        <v>0</v>
      </c>
      <c r="DL102" t="s">
        <v>3</v>
      </c>
      <c r="DM102">
        <v>0</v>
      </c>
      <c r="DN102" t="s">
        <v>3</v>
      </c>
      <c r="DO102">
        <v>0</v>
      </c>
    </row>
    <row r="103" spans="1:119" x14ac:dyDescent="0.2">
      <c r="A103">
        <f>ROW(Source!A85)</f>
        <v>85</v>
      </c>
      <c r="B103">
        <v>64249956</v>
      </c>
      <c r="C103">
        <v>64250522</v>
      </c>
      <c r="D103">
        <v>0</v>
      </c>
      <c r="E103">
        <v>1076</v>
      </c>
      <c r="F103">
        <v>1</v>
      </c>
      <c r="G103">
        <v>15514512</v>
      </c>
      <c r="H103">
        <v>3</v>
      </c>
      <c r="I103" t="s">
        <v>16</v>
      </c>
      <c r="J103" t="s">
        <v>3</v>
      </c>
      <c r="K103" t="s">
        <v>58</v>
      </c>
      <c r="L103">
        <v>1354</v>
      </c>
      <c r="N103">
        <v>1010</v>
      </c>
      <c r="O103" t="s">
        <v>55</v>
      </c>
      <c r="P103" t="s">
        <v>55</v>
      </c>
      <c r="Q103">
        <v>1</v>
      </c>
      <c r="W103">
        <v>0</v>
      </c>
      <c r="X103">
        <v>-1269339310</v>
      </c>
      <c r="Y103">
        <f t="shared" si="22"/>
        <v>12</v>
      </c>
      <c r="AA103">
        <v>6756.54</v>
      </c>
      <c r="AB103">
        <v>0</v>
      </c>
      <c r="AC103">
        <v>0</v>
      </c>
      <c r="AD103">
        <v>0</v>
      </c>
      <c r="AE103">
        <v>683.86</v>
      </c>
      <c r="AF103">
        <v>0</v>
      </c>
      <c r="AG103">
        <v>0</v>
      </c>
      <c r="AH103">
        <v>0</v>
      </c>
      <c r="AI103">
        <v>9.8800000000000008</v>
      </c>
      <c r="AJ103">
        <v>1</v>
      </c>
      <c r="AK103">
        <v>1</v>
      </c>
      <c r="AL103">
        <v>1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 t="s">
        <v>3</v>
      </c>
      <c r="AT103">
        <v>12</v>
      </c>
      <c r="AU103" t="s">
        <v>3</v>
      </c>
      <c r="AV103">
        <v>0</v>
      </c>
      <c r="AW103">
        <v>1</v>
      </c>
      <c r="AX103">
        <v>-1</v>
      </c>
      <c r="AY103">
        <v>0</v>
      </c>
      <c r="AZ103">
        <v>0</v>
      </c>
      <c r="BA103" t="s">
        <v>3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V103">
        <v>0</v>
      </c>
      <c r="CW103">
        <v>0</v>
      </c>
      <c r="CX103">
        <f>ROUND(Y103*Source!I85,9)</f>
        <v>6</v>
      </c>
      <c r="CY103">
        <f>AA103</f>
        <v>6756.54</v>
      </c>
      <c r="CZ103">
        <f>AE103</f>
        <v>683.86</v>
      </c>
      <c r="DA103">
        <f>AI103</f>
        <v>9.8800000000000008</v>
      </c>
      <c r="DB103">
        <f t="shared" si="23"/>
        <v>8206.32</v>
      </c>
      <c r="DC103">
        <f t="shared" si="24"/>
        <v>0</v>
      </c>
      <c r="DD103" t="s">
        <v>3</v>
      </c>
      <c r="DE103" t="s">
        <v>3</v>
      </c>
      <c r="DF103">
        <f>ROUND(ROUND(AE103*AI103,2)*CX103,2)</f>
        <v>40539.24</v>
      </c>
      <c r="DG103">
        <f t="shared" si="25"/>
        <v>0</v>
      </c>
      <c r="DH103">
        <f t="shared" si="26"/>
        <v>0</v>
      </c>
      <c r="DI103">
        <f t="shared" si="27"/>
        <v>0</v>
      </c>
      <c r="DJ103">
        <f>DF103</f>
        <v>40539.24</v>
      </c>
      <c r="DK103">
        <v>0</v>
      </c>
      <c r="DL103" t="s">
        <v>3</v>
      </c>
      <c r="DM103">
        <v>0</v>
      </c>
      <c r="DN103" t="s">
        <v>3</v>
      </c>
      <c r="DO103">
        <v>0</v>
      </c>
    </row>
    <row r="104" spans="1:119" x14ac:dyDescent="0.2">
      <c r="A104">
        <f>ROW(Source!A85)</f>
        <v>85</v>
      </c>
      <c r="B104">
        <v>64249956</v>
      </c>
      <c r="C104">
        <v>64250522</v>
      </c>
      <c r="D104">
        <v>0</v>
      </c>
      <c r="E104">
        <v>1076</v>
      </c>
      <c r="F104">
        <v>1</v>
      </c>
      <c r="G104">
        <v>15514512</v>
      </c>
      <c r="H104">
        <v>3</v>
      </c>
      <c r="I104" t="s">
        <v>16</v>
      </c>
      <c r="J104" t="s">
        <v>3</v>
      </c>
      <c r="K104" t="s">
        <v>61</v>
      </c>
      <c r="L104">
        <v>1354</v>
      </c>
      <c r="N104">
        <v>1010</v>
      </c>
      <c r="O104" t="s">
        <v>55</v>
      </c>
      <c r="P104" t="s">
        <v>55</v>
      </c>
      <c r="Q104">
        <v>1</v>
      </c>
      <c r="W104">
        <v>0</v>
      </c>
      <c r="X104">
        <v>1154660637</v>
      </c>
      <c r="Y104">
        <f t="shared" si="22"/>
        <v>28</v>
      </c>
      <c r="AA104">
        <v>1943.4</v>
      </c>
      <c r="AB104">
        <v>0</v>
      </c>
      <c r="AC104">
        <v>0</v>
      </c>
      <c r="AD104">
        <v>0</v>
      </c>
      <c r="AE104">
        <v>196.70000000000002</v>
      </c>
      <c r="AF104">
        <v>0</v>
      </c>
      <c r="AG104">
        <v>0</v>
      </c>
      <c r="AH104">
        <v>0</v>
      </c>
      <c r="AI104">
        <v>9.8800000000000008</v>
      </c>
      <c r="AJ104">
        <v>1</v>
      </c>
      <c r="AK104">
        <v>1</v>
      </c>
      <c r="AL104">
        <v>1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 t="s">
        <v>3</v>
      </c>
      <c r="AT104">
        <v>28</v>
      </c>
      <c r="AU104" t="s">
        <v>3</v>
      </c>
      <c r="AV104">
        <v>0</v>
      </c>
      <c r="AW104">
        <v>1</v>
      </c>
      <c r="AX104">
        <v>-1</v>
      </c>
      <c r="AY104">
        <v>0</v>
      </c>
      <c r="AZ104">
        <v>0</v>
      </c>
      <c r="BA104" t="s">
        <v>3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V104">
        <v>0</v>
      </c>
      <c r="CW104">
        <v>0</v>
      </c>
      <c r="CX104">
        <f>ROUND(Y104*Source!I85,9)</f>
        <v>14</v>
      </c>
      <c r="CY104">
        <f>AA104</f>
        <v>1943.4</v>
      </c>
      <c r="CZ104">
        <f>AE104</f>
        <v>196.70000000000002</v>
      </c>
      <c r="DA104">
        <f>AI104</f>
        <v>9.8800000000000008</v>
      </c>
      <c r="DB104">
        <f t="shared" si="23"/>
        <v>5507.6</v>
      </c>
      <c r="DC104">
        <f t="shared" si="24"/>
        <v>0</v>
      </c>
      <c r="DD104" t="s">
        <v>3</v>
      </c>
      <c r="DE104" t="s">
        <v>3</v>
      </c>
      <c r="DF104">
        <f>ROUND(ROUND(AE104*AI104,2)*CX104,2)</f>
        <v>27207.599999999999</v>
      </c>
      <c r="DG104">
        <f t="shared" si="25"/>
        <v>0</v>
      </c>
      <c r="DH104">
        <f t="shared" si="26"/>
        <v>0</v>
      </c>
      <c r="DI104">
        <f t="shared" si="27"/>
        <v>0</v>
      </c>
      <c r="DJ104">
        <f>DF104</f>
        <v>27207.599999999999</v>
      </c>
      <c r="DK104">
        <v>0</v>
      </c>
      <c r="DL104" t="s">
        <v>3</v>
      </c>
      <c r="DM104">
        <v>0</v>
      </c>
      <c r="DN104" t="s">
        <v>3</v>
      </c>
      <c r="DO104">
        <v>0</v>
      </c>
    </row>
    <row r="105" spans="1:119" x14ac:dyDescent="0.2">
      <c r="A105">
        <f>ROW(Source!A85)</f>
        <v>85</v>
      </c>
      <c r="B105">
        <v>64249956</v>
      </c>
      <c r="C105">
        <v>64250522</v>
      </c>
      <c r="D105">
        <v>0</v>
      </c>
      <c r="E105">
        <v>1076</v>
      </c>
      <c r="F105">
        <v>1</v>
      </c>
      <c r="G105">
        <v>15514512</v>
      </c>
      <c r="H105">
        <v>3</v>
      </c>
      <c r="I105" t="s">
        <v>16</v>
      </c>
      <c r="J105" t="s">
        <v>3</v>
      </c>
      <c r="K105" t="s">
        <v>64</v>
      </c>
      <c r="L105">
        <v>1354</v>
      </c>
      <c r="N105">
        <v>1010</v>
      </c>
      <c r="O105" t="s">
        <v>55</v>
      </c>
      <c r="P105" t="s">
        <v>55</v>
      </c>
      <c r="Q105">
        <v>1</v>
      </c>
      <c r="W105">
        <v>0</v>
      </c>
      <c r="X105">
        <v>158177034</v>
      </c>
      <c r="Y105">
        <f t="shared" si="22"/>
        <v>16</v>
      </c>
      <c r="AA105">
        <v>1175.52</v>
      </c>
      <c r="AB105">
        <v>0</v>
      </c>
      <c r="AC105">
        <v>0</v>
      </c>
      <c r="AD105">
        <v>0</v>
      </c>
      <c r="AE105">
        <v>118.98</v>
      </c>
      <c r="AF105">
        <v>0</v>
      </c>
      <c r="AG105">
        <v>0</v>
      </c>
      <c r="AH105">
        <v>0</v>
      </c>
      <c r="AI105">
        <v>9.8800000000000008</v>
      </c>
      <c r="AJ105">
        <v>1</v>
      </c>
      <c r="AK105">
        <v>1</v>
      </c>
      <c r="AL105">
        <v>1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 t="s">
        <v>3</v>
      </c>
      <c r="AT105">
        <v>16</v>
      </c>
      <c r="AU105" t="s">
        <v>3</v>
      </c>
      <c r="AV105">
        <v>0</v>
      </c>
      <c r="AW105">
        <v>1</v>
      </c>
      <c r="AX105">
        <v>-1</v>
      </c>
      <c r="AY105">
        <v>0</v>
      </c>
      <c r="AZ105">
        <v>0</v>
      </c>
      <c r="BA105" t="s">
        <v>3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V105">
        <v>0</v>
      </c>
      <c r="CW105">
        <v>0</v>
      </c>
      <c r="CX105">
        <f>ROUND(Y105*Source!I85,9)</f>
        <v>8</v>
      </c>
      <c r="CY105">
        <f>AA105</f>
        <v>1175.52</v>
      </c>
      <c r="CZ105">
        <f>AE105</f>
        <v>118.98</v>
      </c>
      <c r="DA105">
        <f>AI105</f>
        <v>9.8800000000000008</v>
      </c>
      <c r="DB105">
        <f t="shared" si="23"/>
        <v>1903.68</v>
      </c>
      <c r="DC105">
        <f t="shared" si="24"/>
        <v>0</v>
      </c>
      <c r="DD105" t="s">
        <v>3</v>
      </c>
      <c r="DE105" t="s">
        <v>3</v>
      </c>
      <c r="DF105">
        <f>ROUND(ROUND(AE105*AI105,2)*CX105,2)</f>
        <v>9404.16</v>
      </c>
      <c r="DG105">
        <f t="shared" si="25"/>
        <v>0</v>
      </c>
      <c r="DH105">
        <f t="shared" si="26"/>
        <v>0</v>
      </c>
      <c r="DI105">
        <f t="shared" si="27"/>
        <v>0</v>
      </c>
      <c r="DJ105">
        <f>DF105</f>
        <v>9404.16</v>
      </c>
      <c r="DK105">
        <v>0</v>
      </c>
      <c r="DL105" t="s">
        <v>3</v>
      </c>
      <c r="DM105">
        <v>0</v>
      </c>
      <c r="DN105" t="s">
        <v>3</v>
      </c>
      <c r="DO105">
        <v>0</v>
      </c>
    </row>
    <row r="106" spans="1:119" x14ac:dyDescent="0.2">
      <c r="A106">
        <f>ROW(Source!A85)</f>
        <v>85</v>
      </c>
      <c r="B106">
        <v>64249956</v>
      </c>
      <c r="C106">
        <v>64250522</v>
      </c>
      <c r="D106">
        <v>0</v>
      </c>
      <c r="E106">
        <v>1076</v>
      </c>
      <c r="F106">
        <v>1</v>
      </c>
      <c r="G106">
        <v>15514512</v>
      </c>
      <c r="H106">
        <v>3</v>
      </c>
      <c r="I106" t="s">
        <v>16</v>
      </c>
      <c r="J106" t="s">
        <v>3</v>
      </c>
      <c r="K106" t="s">
        <v>67</v>
      </c>
      <c r="L106">
        <v>1354</v>
      </c>
      <c r="N106">
        <v>1010</v>
      </c>
      <c r="O106" t="s">
        <v>55</v>
      </c>
      <c r="P106" t="s">
        <v>55</v>
      </c>
      <c r="Q106">
        <v>1</v>
      </c>
      <c r="W106">
        <v>0</v>
      </c>
      <c r="X106">
        <v>-138536489</v>
      </c>
      <c r="Y106">
        <f t="shared" si="22"/>
        <v>32</v>
      </c>
      <c r="AA106">
        <v>1128.2</v>
      </c>
      <c r="AB106">
        <v>0</v>
      </c>
      <c r="AC106">
        <v>0</v>
      </c>
      <c r="AD106">
        <v>0</v>
      </c>
      <c r="AE106">
        <v>114.19</v>
      </c>
      <c r="AF106">
        <v>0</v>
      </c>
      <c r="AG106">
        <v>0</v>
      </c>
      <c r="AH106">
        <v>0</v>
      </c>
      <c r="AI106">
        <v>9.8800000000000008</v>
      </c>
      <c r="AJ106">
        <v>1</v>
      </c>
      <c r="AK106">
        <v>1</v>
      </c>
      <c r="AL106">
        <v>1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 t="s">
        <v>3</v>
      </c>
      <c r="AT106">
        <v>32</v>
      </c>
      <c r="AU106" t="s">
        <v>3</v>
      </c>
      <c r="AV106">
        <v>0</v>
      </c>
      <c r="AW106">
        <v>1</v>
      </c>
      <c r="AX106">
        <v>-1</v>
      </c>
      <c r="AY106">
        <v>0</v>
      </c>
      <c r="AZ106">
        <v>0</v>
      </c>
      <c r="BA106" t="s">
        <v>3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V106">
        <v>0</v>
      </c>
      <c r="CW106">
        <v>0</v>
      </c>
      <c r="CX106">
        <f>ROUND(Y106*Source!I85,9)</f>
        <v>16</v>
      </c>
      <c r="CY106">
        <f>AA106</f>
        <v>1128.2</v>
      </c>
      <c r="CZ106">
        <f>AE106</f>
        <v>114.19</v>
      </c>
      <c r="DA106">
        <f>AI106</f>
        <v>9.8800000000000008</v>
      </c>
      <c r="DB106">
        <f t="shared" si="23"/>
        <v>3654.08</v>
      </c>
      <c r="DC106">
        <f t="shared" si="24"/>
        <v>0</v>
      </c>
      <c r="DD106" t="s">
        <v>3</v>
      </c>
      <c r="DE106" t="s">
        <v>3</v>
      </c>
      <c r="DF106">
        <f>ROUND(ROUND(AE106*AI106,2)*CX106,2)</f>
        <v>18051.2</v>
      </c>
      <c r="DG106">
        <f t="shared" si="25"/>
        <v>0</v>
      </c>
      <c r="DH106">
        <f t="shared" si="26"/>
        <v>0</v>
      </c>
      <c r="DI106">
        <f t="shared" si="27"/>
        <v>0</v>
      </c>
      <c r="DJ106">
        <f>DF106</f>
        <v>18051.2</v>
      </c>
      <c r="DK106">
        <v>0</v>
      </c>
      <c r="DL106" t="s">
        <v>3</v>
      </c>
      <c r="DM106">
        <v>0</v>
      </c>
      <c r="DN106" t="s">
        <v>3</v>
      </c>
      <c r="DO106">
        <v>0</v>
      </c>
    </row>
    <row r="107" spans="1:119" x14ac:dyDescent="0.2">
      <c r="A107">
        <f>ROW(Source!A91)</f>
        <v>91</v>
      </c>
      <c r="B107">
        <v>64249956</v>
      </c>
      <c r="C107">
        <v>64250263</v>
      </c>
      <c r="D107">
        <v>62945603</v>
      </c>
      <c r="E107">
        <v>1076</v>
      </c>
      <c r="F107">
        <v>1</v>
      </c>
      <c r="G107">
        <v>15514512</v>
      </c>
      <c r="H107">
        <v>1</v>
      </c>
      <c r="I107" t="s">
        <v>192</v>
      </c>
      <c r="J107" t="s">
        <v>3</v>
      </c>
      <c r="K107" t="s">
        <v>193</v>
      </c>
      <c r="L107">
        <v>1191</v>
      </c>
      <c r="N107">
        <v>1013</v>
      </c>
      <c r="O107" t="s">
        <v>194</v>
      </c>
      <c r="P107" t="s">
        <v>194</v>
      </c>
      <c r="Q107">
        <v>1</v>
      </c>
      <c r="W107">
        <v>0</v>
      </c>
      <c r="X107">
        <v>476480486</v>
      </c>
      <c r="Y107">
        <f t="shared" si="22"/>
        <v>70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1</v>
      </c>
      <c r="AJ107">
        <v>1</v>
      </c>
      <c r="AK107">
        <v>1</v>
      </c>
      <c r="AL107">
        <v>1</v>
      </c>
      <c r="AM107">
        <v>-2</v>
      </c>
      <c r="AN107">
        <v>0</v>
      </c>
      <c r="AO107">
        <v>1</v>
      </c>
      <c r="AP107">
        <v>0</v>
      </c>
      <c r="AQ107">
        <v>0</v>
      </c>
      <c r="AR107">
        <v>0</v>
      </c>
      <c r="AS107" t="s">
        <v>3</v>
      </c>
      <c r="AT107">
        <v>70</v>
      </c>
      <c r="AU107" t="s">
        <v>3</v>
      </c>
      <c r="AV107">
        <v>1</v>
      </c>
      <c r="AW107">
        <v>2</v>
      </c>
      <c r="AX107">
        <v>64250276</v>
      </c>
      <c r="AY107">
        <v>1</v>
      </c>
      <c r="AZ107">
        <v>0</v>
      </c>
      <c r="BA107">
        <v>67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U107">
        <f>ROUND(AT107*Source!I91*AH107*AL107,2)</f>
        <v>0</v>
      </c>
      <c r="CV107">
        <f>ROUND(Y107*Source!I91,9)</f>
        <v>35</v>
      </c>
      <c r="CW107">
        <v>0</v>
      </c>
      <c r="CX107">
        <f>ROUND(Y107*Source!I91,9)</f>
        <v>35</v>
      </c>
      <c r="CY107">
        <f>AD107</f>
        <v>0</v>
      </c>
      <c r="CZ107">
        <f>AH107</f>
        <v>0</v>
      </c>
      <c r="DA107">
        <f>AL107</f>
        <v>1</v>
      </c>
      <c r="DB107">
        <f t="shared" si="23"/>
        <v>0</v>
      </c>
      <c r="DC107">
        <f t="shared" si="24"/>
        <v>0</v>
      </c>
      <c r="DD107" t="s">
        <v>3</v>
      </c>
      <c r="DE107" t="s">
        <v>3</v>
      </c>
      <c r="DF107">
        <f t="shared" ref="DF107:DF113" si="38">ROUND(ROUND(AE107,2)*CX107,2)</f>
        <v>0</v>
      </c>
      <c r="DG107">
        <f t="shared" si="25"/>
        <v>0</v>
      </c>
      <c r="DH107">
        <f t="shared" si="26"/>
        <v>0</v>
      </c>
      <c r="DI107">
        <f t="shared" si="27"/>
        <v>0</v>
      </c>
      <c r="DJ107">
        <f>DI107</f>
        <v>0</v>
      </c>
      <c r="DK107">
        <v>0</v>
      </c>
      <c r="DL107" t="s">
        <v>3</v>
      </c>
      <c r="DM107">
        <v>0</v>
      </c>
      <c r="DN107" t="s">
        <v>3</v>
      </c>
      <c r="DO107">
        <v>0</v>
      </c>
    </row>
    <row r="108" spans="1:119" x14ac:dyDescent="0.2">
      <c r="A108">
        <f>ROW(Source!A91)</f>
        <v>91</v>
      </c>
      <c r="B108">
        <v>64249956</v>
      </c>
      <c r="C108">
        <v>64250263</v>
      </c>
      <c r="D108">
        <v>62030395</v>
      </c>
      <c r="E108">
        <v>1</v>
      </c>
      <c r="F108">
        <v>1</v>
      </c>
      <c r="G108">
        <v>15514512</v>
      </c>
      <c r="H108">
        <v>2</v>
      </c>
      <c r="I108" t="s">
        <v>247</v>
      </c>
      <c r="J108" t="s">
        <v>248</v>
      </c>
      <c r="K108" t="s">
        <v>249</v>
      </c>
      <c r="L108">
        <v>1368</v>
      </c>
      <c r="N108">
        <v>1011</v>
      </c>
      <c r="O108" t="s">
        <v>198</v>
      </c>
      <c r="P108" t="s">
        <v>198</v>
      </c>
      <c r="Q108">
        <v>1</v>
      </c>
      <c r="W108">
        <v>0</v>
      </c>
      <c r="X108">
        <v>-247895439</v>
      </c>
      <c r="Y108">
        <f t="shared" si="22"/>
        <v>4</v>
      </c>
      <c r="AA108">
        <v>0</v>
      </c>
      <c r="AB108">
        <v>7.11</v>
      </c>
      <c r="AC108">
        <v>0</v>
      </c>
      <c r="AD108">
        <v>0</v>
      </c>
      <c r="AE108">
        <v>0</v>
      </c>
      <c r="AF108">
        <v>7.11</v>
      </c>
      <c r="AG108">
        <v>0</v>
      </c>
      <c r="AH108">
        <v>0</v>
      </c>
      <c r="AI108">
        <v>1</v>
      </c>
      <c r="AJ108">
        <v>1</v>
      </c>
      <c r="AK108">
        <v>1</v>
      </c>
      <c r="AL108">
        <v>1</v>
      </c>
      <c r="AM108">
        <v>-2</v>
      </c>
      <c r="AN108">
        <v>0</v>
      </c>
      <c r="AO108">
        <v>1</v>
      </c>
      <c r="AP108">
        <v>0</v>
      </c>
      <c r="AQ108">
        <v>0</v>
      </c>
      <c r="AR108">
        <v>0</v>
      </c>
      <c r="AS108" t="s">
        <v>3</v>
      </c>
      <c r="AT108">
        <v>4</v>
      </c>
      <c r="AU108" t="s">
        <v>3</v>
      </c>
      <c r="AV108">
        <v>0</v>
      </c>
      <c r="AW108">
        <v>2</v>
      </c>
      <c r="AX108">
        <v>64250277</v>
      </c>
      <c r="AY108">
        <v>1</v>
      </c>
      <c r="AZ108">
        <v>0</v>
      </c>
      <c r="BA108">
        <v>68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V108">
        <v>0</v>
      </c>
      <c r="CW108">
        <f>ROUND(Y108*Source!I91*DO108,9)</f>
        <v>0</v>
      </c>
      <c r="CX108">
        <f>ROUND(Y108*Source!I91,9)</f>
        <v>2</v>
      </c>
      <c r="CY108">
        <f>AB108</f>
        <v>7.11</v>
      </c>
      <c r="CZ108">
        <f>AF108</f>
        <v>7.11</v>
      </c>
      <c r="DA108">
        <f>AJ108</f>
        <v>1</v>
      </c>
      <c r="DB108">
        <f t="shared" si="23"/>
        <v>28.44</v>
      </c>
      <c r="DC108">
        <f t="shared" si="24"/>
        <v>0</v>
      </c>
      <c r="DD108" t="s">
        <v>3</v>
      </c>
      <c r="DE108" t="s">
        <v>3</v>
      </c>
      <c r="DF108">
        <f t="shared" si="38"/>
        <v>0</v>
      </c>
      <c r="DG108">
        <f t="shared" si="25"/>
        <v>14.22</v>
      </c>
      <c r="DH108">
        <f t="shared" si="26"/>
        <v>0</v>
      </c>
      <c r="DI108">
        <f t="shared" si="27"/>
        <v>0</v>
      </c>
      <c r="DJ108">
        <f>DG108</f>
        <v>14.22</v>
      </c>
      <c r="DK108">
        <v>0</v>
      </c>
      <c r="DL108" t="s">
        <v>3</v>
      </c>
      <c r="DM108">
        <v>0</v>
      </c>
      <c r="DN108" t="s">
        <v>3</v>
      </c>
      <c r="DO108">
        <v>0</v>
      </c>
    </row>
    <row r="109" spans="1:119" x14ac:dyDescent="0.2">
      <c r="A109">
        <f>ROW(Source!A91)</f>
        <v>91</v>
      </c>
      <c r="B109">
        <v>64249956</v>
      </c>
      <c r="C109">
        <v>64250263</v>
      </c>
      <c r="D109">
        <v>62030693</v>
      </c>
      <c r="E109">
        <v>1</v>
      </c>
      <c r="F109">
        <v>1</v>
      </c>
      <c r="G109">
        <v>15514512</v>
      </c>
      <c r="H109">
        <v>2</v>
      </c>
      <c r="I109" t="s">
        <v>195</v>
      </c>
      <c r="J109" t="s">
        <v>196</v>
      </c>
      <c r="K109" t="s">
        <v>197</v>
      </c>
      <c r="L109">
        <v>1368</v>
      </c>
      <c r="N109">
        <v>1011</v>
      </c>
      <c r="O109" t="s">
        <v>198</v>
      </c>
      <c r="P109" t="s">
        <v>198</v>
      </c>
      <c r="Q109">
        <v>1</v>
      </c>
      <c r="W109">
        <v>0</v>
      </c>
      <c r="X109">
        <v>-1845030748</v>
      </c>
      <c r="Y109">
        <f t="shared" si="22"/>
        <v>0.11</v>
      </c>
      <c r="AA109">
        <v>0</v>
      </c>
      <c r="AB109">
        <v>83.1</v>
      </c>
      <c r="AC109">
        <v>12.62</v>
      </c>
      <c r="AD109">
        <v>0</v>
      </c>
      <c r="AE109">
        <v>0</v>
      </c>
      <c r="AF109">
        <v>83.1</v>
      </c>
      <c r="AG109">
        <v>12.62</v>
      </c>
      <c r="AH109">
        <v>0</v>
      </c>
      <c r="AI109">
        <v>1</v>
      </c>
      <c r="AJ109">
        <v>1</v>
      </c>
      <c r="AK109">
        <v>1</v>
      </c>
      <c r="AL109">
        <v>1</v>
      </c>
      <c r="AM109">
        <v>-2</v>
      </c>
      <c r="AN109">
        <v>0</v>
      </c>
      <c r="AO109">
        <v>1</v>
      </c>
      <c r="AP109">
        <v>0</v>
      </c>
      <c r="AQ109">
        <v>0</v>
      </c>
      <c r="AR109">
        <v>0</v>
      </c>
      <c r="AS109" t="s">
        <v>3</v>
      </c>
      <c r="AT109">
        <v>0.11</v>
      </c>
      <c r="AU109" t="s">
        <v>3</v>
      </c>
      <c r="AV109">
        <v>0</v>
      </c>
      <c r="AW109">
        <v>2</v>
      </c>
      <c r="AX109">
        <v>64250278</v>
      </c>
      <c r="AY109">
        <v>1</v>
      </c>
      <c r="AZ109">
        <v>0</v>
      </c>
      <c r="BA109">
        <v>69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V109">
        <v>0</v>
      </c>
      <c r="CW109">
        <f>ROUND(Y109*Source!I91*DO109,9)</f>
        <v>0.69410000000000005</v>
      </c>
      <c r="CX109">
        <f>ROUND(Y109*Source!I91,9)</f>
        <v>5.5E-2</v>
      </c>
      <c r="CY109">
        <f>AB109</f>
        <v>83.1</v>
      </c>
      <c r="CZ109">
        <f>AF109</f>
        <v>83.1</v>
      </c>
      <c r="DA109">
        <f>AJ109</f>
        <v>1</v>
      </c>
      <c r="DB109">
        <f t="shared" si="23"/>
        <v>9.14</v>
      </c>
      <c r="DC109">
        <f t="shared" si="24"/>
        <v>1.39</v>
      </c>
      <c r="DD109" t="s">
        <v>3</v>
      </c>
      <c r="DE109" t="s">
        <v>3</v>
      </c>
      <c r="DF109">
        <f t="shared" si="38"/>
        <v>0</v>
      </c>
      <c r="DG109">
        <f t="shared" si="25"/>
        <v>4.57</v>
      </c>
      <c r="DH109">
        <f t="shared" si="26"/>
        <v>0.69</v>
      </c>
      <c r="DI109">
        <f t="shared" si="27"/>
        <v>0</v>
      </c>
      <c r="DJ109">
        <f>DG109</f>
        <v>4.57</v>
      </c>
      <c r="DK109">
        <v>0</v>
      </c>
      <c r="DL109" t="s">
        <v>199</v>
      </c>
      <c r="DM109">
        <v>0</v>
      </c>
      <c r="DN109" t="s">
        <v>194</v>
      </c>
      <c r="DO109">
        <v>12.62</v>
      </c>
    </row>
    <row r="110" spans="1:119" x14ac:dyDescent="0.2">
      <c r="A110">
        <f>ROW(Source!A91)</f>
        <v>91</v>
      </c>
      <c r="B110">
        <v>64249956</v>
      </c>
      <c r="C110">
        <v>64250263</v>
      </c>
      <c r="D110">
        <v>62000544</v>
      </c>
      <c r="E110">
        <v>1</v>
      </c>
      <c r="F110">
        <v>1</v>
      </c>
      <c r="G110">
        <v>15514512</v>
      </c>
      <c r="H110">
        <v>3</v>
      </c>
      <c r="I110" t="s">
        <v>250</v>
      </c>
      <c r="J110" t="s">
        <v>251</v>
      </c>
      <c r="K110" t="s">
        <v>252</v>
      </c>
      <c r="L110">
        <v>1348</v>
      </c>
      <c r="N110">
        <v>1009</v>
      </c>
      <c r="O110" t="s">
        <v>209</v>
      </c>
      <c r="P110" t="s">
        <v>209</v>
      </c>
      <c r="Q110">
        <v>1000</v>
      </c>
      <c r="W110">
        <v>0</v>
      </c>
      <c r="X110">
        <v>-1118993546</v>
      </c>
      <c r="Y110">
        <f t="shared" si="22"/>
        <v>1.4E-2</v>
      </c>
      <c r="AA110">
        <v>7254.88</v>
      </c>
      <c r="AB110">
        <v>0</v>
      </c>
      <c r="AC110">
        <v>0</v>
      </c>
      <c r="AD110">
        <v>0</v>
      </c>
      <c r="AE110">
        <v>7254.88</v>
      </c>
      <c r="AF110">
        <v>0</v>
      </c>
      <c r="AG110">
        <v>0</v>
      </c>
      <c r="AH110">
        <v>0</v>
      </c>
      <c r="AI110">
        <v>1</v>
      </c>
      <c r="AJ110">
        <v>1</v>
      </c>
      <c r="AK110">
        <v>1</v>
      </c>
      <c r="AL110">
        <v>1</v>
      </c>
      <c r="AM110">
        <v>-2</v>
      </c>
      <c r="AN110">
        <v>0</v>
      </c>
      <c r="AO110">
        <v>1</v>
      </c>
      <c r="AP110">
        <v>0</v>
      </c>
      <c r="AQ110">
        <v>0</v>
      </c>
      <c r="AR110">
        <v>0</v>
      </c>
      <c r="AS110" t="s">
        <v>3</v>
      </c>
      <c r="AT110">
        <v>1.4E-2</v>
      </c>
      <c r="AU110" t="s">
        <v>3</v>
      </c>
      <c r="AV110">
        <v>0</v>
      </c>
      <c r="AW110">
        <v>2</v>
      </c>
      <c r="AX110">
        <v>64250279</v>
      </c>
      <c r="AY110">
        <v>1</v>
      </c>
      <c r="AZ110">
        <v>0</v>
      </c>
      <c r="BA110">
        <v>70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V110">
        <v>0</v>
      </c>
      <c r="CW110">
        <v>0</v>
      </c>
      <c r="CX110">
        <f>ROUND(Y110*Source!I91,9)</f>
        <v>7.0000000000000001E-3</v>
      </c>
      <c r="CY110">
        <f t="shared" ref="CY110:CY118" si="39">AA110</f>
        <v>7254.88</v>
      </c>
      <c r="CZ110">
        <f t="shared" ref="CZ110:CZ118" si="40">AE110</f>
        <v>7254.88</v>
      </c>
      <c r="DA110">
        <f t="shared" ref="DA110:DA118" si="41">AI110</f>
        <v>1</v>
      </c>
      <c r="DB110">
        <f t="shared" si="23"/>
        <v>101.57</v>
      </c>
      <c r="DC110">
        <f t="shared" si="24"/>
        <v>0</v>
      </c>
      <c r="DD110" t="s">
        <v>3</v>
      </c>
      <c r="DE110" t="s">
        <v>3</v>
      </c>
      <c r="DF110">
        <f t="shared" si="38"/>
        <v>50.78</v>
      </c>
      <c r="DG110">
        <f t="shared" si="25"/>
        <v>0</v>
      </c>
      <c r="DH110">
        <f t="shared" si="26"/>
        <v>0</v>
      </c>
      <c r="DI110">
        <f t="shared" si="27"/>
        <v>0</v>
      </c>
      <c r="DJ110">
        <f t="shared" ref="DJ110:DJ118" si="42">DF110</f>
        <v>50.78</v>
      </c>
      <c r="DK110">
        <v>0</v>
      </c>
      <c r="DL110" t="s">
        <v>3</v>
      </c>
      <c r="DM110">
        <v>0</v>
      </c>
      <c r="DN110" t="s">
        <v>3</v>
      </c>
      <c r="DO110">
        <v>0</v>
      </c>
    </row>
    <row r="111" spans="1:119" x14ac:dyDescent="0.2">
      <c r="A111">
        <f>ROW(Source!A91)</f>
        <v>91</v>
      </c>
      <c r="B111">
        <v>64249956</v>
      </c>
      <c r="C111">
        <v>64250263</v>
      </c>
      <c r="D111">
        <v>62001017</v>
      </c>
      <c r="E111">
        <v>1</v>
      </c>
      <c r="F111">
        <v>1</v>
      </c>
      <c r="G111">
        <v>15514512</v>
      </c>
      <c r="H111">
        <v>3</v>
      </c>
      <c r="I111" t="s">
        <v>253</v>
      </c>
      <c r="J111" t="s">
        <v>254</v>
      </c>
      <c r="K111" t="s">
        <v>255</v>
      </c>
      <c r="L111">
        <v>1348</v>
      </c>
      <c r="N111">
        <v>1009</v>
      </c>
      <c r="O111" t="s">
        <v>209</v>
      </c>
      <c r="P111" t="s">
        <v>209</v>
      </c>
      <c r="Q111">
        <v>1000</v>
      </c>
      <c r="W111">
        <v>0</v>
      </c>
      <c r="X111">
        <v>841672276</v>
      </c>
      <c r="Y111">
        <f t="shared" si="22"/>
        <v>2.4000000000000001E-5</v>
      </c>
      <c r="AA111">
        <v>8596.85</v>
      </c>
      <c r="AB111">
        <v>0</v>
      </c>
      <c r="AC111">
        <v>0</v>
      </c>
      <c r="AD111">
        <v>0</v>
      </c>
      <c r="AE111">
        <v>8596.85</v>
      </c>
      <c r="AF111">
        <v>0</v>
      </c>
      <c r="AG111">
        <v>0</v>
      </c>
      <c r="AH111">
        <v>0</v>
      </c>
      <c r="AI111">
        <v>1</v>
      </c>
      <c r="AJ111">
        <v>1</v>
      </c>
      <c r="AK111">
        <v>1</v>
      </c>
      <c r="AL111">
        <v>1</v>
      </c>
      <c r="AM111">
        <v>-2</v>
      </c>
      <c r="AN111">
        <v>0</v>
      </c>
      <c r="AO111">
        <v>1</v>
      </c>
      <c r="AP111">
        <v>0</v>
      </c>
      <c r="AQ111">
        <v>0</v>
      </c>
      <c r="AR111">
        <v>0</v>
      </c>
      <c r="AS111" t="s">
        <v>3</v>
      </c>
      <c r="AT111">
        <v>2.4000000000000001E-5</v>
      </c>
      <c r="AU111" t="s">
        <v>3</v>
      </c>
      <c r="AV111">
        <v>0</v>
      </c>
      <c r="AW111">
        <v>2</v>
      </c>
      <c r="AX111">
        <v>64250280</v>
      </c>
      <c r="AY111">
        <v>1</v>
      </c>
      <c r="AZ111">
        <v>0</v>
      </c>
      <c r="BA111">
        <v>71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V111">
        <v>0</v>
      </c>
      <c r="CW111">
        <v>0</v>
      </c>
      <c r="CX111">
        <f>ROUND(Y111*Source!I91,9)</f>
        <v>1.2E-5</v>
      </c>
      <c r="CY111">
        <f t="shared" si="39"/>
        <v>8596.85</v>
      </c>
      <c r="CZ111">
        <f t="shared" si="40"/>
        <v>8596.85</v>
      </c>
      <c r="DA111">
        <f t="shared" si="41"/>
        <v>1</v>
      </c>
      <c r="DB111">
        <f t="shared" si="23"/>
        <v>0.21</v>
      </c>
      <c r="DC111">
        <f t="shared" si="24"/>
        <v>0</v>
      </c>
      <c r="DD111" t="s">
        <v>3</v>
      </c>
      <c r="DE111" t="s">
        <v>3</v>
      </c>
      <c r="DF111">
        <f t="shared" si="38"/>
        <v>0.1</v>
      </c>
      <c r="DG111">
        <f t="shared" si="25"/>
        <v>0</v>
      </c>
      <c r="DH111">
        <f t="shared" si="26"/>
        <v>0</v>
      </c>
      <c r="DI111">
        <f t="shared" si="27"/>
        <v>0</v>
      </c>
      <c r="DJ111">
        <f t="shared" si="42"/>
        <v>0.1</v>
      </c>
      <c r="DK111">
        <v>0</v>
      </c>
      <c r="DL111" t="s">
        <v>3</v>
      </c>
      <c r="DM111">
        <v>0</v>
      </c>
      <c r="DN111" t="s">
        <v>3</v>
      </c>
      <c r="DO111">
        <v>0</v>
      </c>
    </row>
    <row r="112" spans="1:119" x14ac:dyDescent="0.2">
      <c r="A112">
        <f>ROW(Source!A91)</f>
        <v>91</v>
      </c>
      <c r="B112">
        <v>64249956</v>
      </c>
      <c r="C112">
        <v>64250263</v>
      </c>
      <c r="D112">
        <v>61999975</v>
      </c>
      <c r="E112">
        <v>1</v>
      </c>
      <c r="F112">
        <v>1</v>
      </c>
      <c r="G112">
        <v>15514512</v>
      </c>
      <c r="H112">
        <v>3</v>
      </c>
      <c r="I112" t="s">
        <v>256</v>
      </c>
      <c r="J112" t="s">
        <v>257</v>
      </c>
      <c r="K112" t="s">
        <v>258</v>
      </c>
      <c r="L112">
        <v>1354</v>
      </c>
      <c r="N112">
        <v>1010</v>
      </c>
      <c r="O112" t="s">
        <v>55</v>
      </c>
      <c r="P112" t="s">
        <v>55</v>
      </c>
      <c r="Q112">
        <v>1</v>
      </c>
      <c r="W112">
        <v>0</v>
      </c>
      <c r="X112">
        <v>235182232</v>
      </c>
      <c r="Y112">
        <f t="shared" si="22"/>
        <v>97.6</v>
      </c>
      <c r="AA112">
        <v>3.86</v>
      </c>
      <c r="AB112">
        <v>0</v>
      </c>
      <c r="AC112">
        <v>0</v>
      </c>
      <c r="AD112">
        <v>0</v>
      </c>
      <c r="AE112">
        <v>3.86</v>
      </c>
      <c r="AF112">
        <v>0</v>
      </c>
      <c r="AG112">
        <v>0</v>
      </c>
      <c r="AH112">
        <v>0</v>
      </c>
      <c r="AI112">
        <v>1</v>
      </c>
      <c r="AJ112">
        <v>1</v>
      </c>
      <c r="AK112">
        <v>1</v>
      </c>
      <c r="AL112">
        <v>1</v>
      </c>
      <c r="AM112">
        <v>-2</v>
      </c>
      <c r="AN112">
        <v>0</v>
      </c>
      <c r="AO112">
        <v>1</v>
      </c>
      <c r="AP112">
        <v>0</v>
      </c>
      <c r="AQ112">
        <v>0</v>
      </c>
      <c r="AR112">
        <v>0</v>
      </c>
      <c r="AS112" t="s">
        <v>3</v>
      </c>
      <c r="AT112">
        <v>97.6</v>
      </c>
      <c r="AU112" t="s">
        <v>3</v>
      </c>
      <c r="AV112">
        <v>0</v>
      </c>
      <c r="AW112">
        <v>2</v>
      </c>
      <c r="AX112">
        <v>64250281</v>
      </c>
      <c r="AY112">
        <v>1</v>
      </c>
      <c r="AZ112">
        <v>0</v>
      </c>
      <c r="BA112">
        <v>72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CV112">
        <v>0</v>
      </c>
      <c r="CW112">
        <v>0</v>
      </c>
      <c r="CX112">
        <f>ROUND(Y112*Source!I91,9)</f>
        <v>48.8</v>
      </c>
      <c r="CY112">
        <f t="shared" si="39"/>
        <v>3.86</v>
      </c>
      <c r="CZ112">
        <f t="shared" si="40"/>
        <v>3.86</v>
      </c>
      <c r="DA112">
        <f t="shared" si="41"/>
        <v>1</v>
      </c>
      <c r="DB112">
        <f t="shared" si="23"/>
        <v>376.74</v>
      </c>
      <c r="DC112">
        <f t="shared" si="24"/>
        <v>0</v>
      </c>
      <c r="DD112" t="s">
        <v>3</v>
      </c>
      <c r="DE112" t="s">
        <v>3</v>
      </c>
      <c r="DF112">
        <f t="shared" si="38"/>
        <v>188.37</v>
      </c>
      <c r="DG112">
        <f t="shared" si="25"/>
        <v>0</v>
      </c>
      <c r="DH112">
        <f t="shared" si="26"/>
        <v>0</v>
      </c>
      <c r="DI112">
        <f t="shared" si="27"/>
        <v>0</v>
      </c>
      <c r="DJ112">
        <f t="shared" si="42"/>
        <v>188.37</v>
      </c>
      <c r="DK112">
        <v>0</v>
      </c>
      <c r="DL112" t="s">
        <v>3</v>
      </c>
      <c r="DM112">
        <v>0</v>
      </c>
      <c r="DN112" t="s">
        <v>3</v>
      </c>
      <c r="DO112">
        <v>0</v>
      </c>
    </row>
    <row r="113" spans="1:119" x14ac:dyDescent="0.2">
      <c r="A113">
        <f>ROW(Source!A91)</f>
        <v>91</v>
      </c>
      <c r="B113">
        <v>64249956</v>
      </c>
      <c r="C113">
        <v>64250263</v>
      </c>
      <c r="D113">
        <v>62000150</v>
      </c>
      <c r="E113">
        <v>1</v>
      </c>
      <c r="F113">
        <v>1</v>
      </c>
      <c r="G113">
        <v>15514512</v>
      </c>
      <c r="H113">
        <v>3</v>
      </c>
      <c r="I113" t="s">
        <v>206</v>
      </c>
      <c r="J113" t="s">
        <v>207</v>
      </c>
      <c r="K113" t="s">
        <v>208</v>
      </c>
      <c r="L113">
        <v>1348</v>
      </c>
      <c r="N113">
        <v>1009</v>
      </c>
      <c r="O113" t="s">
        <v>209</v>
      </c>
      <c r="P113" t="s">
        <v>209</v>
      </c>
      <c r="Q113">
        <v>1000</v>
      </c>
      <c r="W113">
        <v>0</v>
      </c>
      <c r="X113">
        <v>-620210662</v>
      </c>
      <c r="Y113">
        <f t="shared" si="22"/>
        <v>2.7000000000000001E-3</v>
      </c>
      <c r="AA113">
        <v>11242.42</v>
      </c>
      <c r="AB113">
        <v>0</v>
      </c>
      <c r="AC113">
        <v>0</v>
      </c>
      <c r="AD113">
        <v>0</v>
      </c>
      <c r="AE113">
        <v>11242.42</v>
      </c>
      <c r="AF113">
        <v>0</v>
      </c>
      <c r="AG113">
        <v>0</v>
      </c>
      <c r="AH113">
        <v>0</v>
      </c>
      <c r="AI113">
        <v>1</v>
      </c>
      <c r="AJ113">
        <v>1</v>
      </c>
      <c r="AK113">
        <v>1</v>
      </c>
      <c r="AL113">
        <v>1</v>
      </c>
      <c r="AM113">
        <v>-2</v>
      </c>
      <c r="AN113">
        <v>0</v>
      </c>
      <c r="AO113">
        <v>1</v>
      </c>
      <c r="AP113">
        <v>0</v>
      </c>
      <c r="AQ113">
        <v>0</v>
      </c>
      <c r="AR113">
        <v>0</v>
      </c>
      <c r="AS113" t="s">
        <v>3</v>
      </c>
      <c r="AT113">
        <v>2.7000000000000001E-3</v>
      </c>
      <c r="AU113" t="s">
        <v>3</v>
      </c>
      <c r="AV113">
        <v>0</v>
      </c>
      <c r="AW113">
        <v>2</v>
      </c>
      <c r="AX113">
        <v>64250282</v>
      </c>
      <c r="AY113">
        <v>1</v>
      </c>
      <c r="AZ113">
        <v>0</v>
      </c>
      <c r="BA113">
        <v>73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V113">
        <v>0</v>
      </c>
      <c r="CW113">
        <v>0</v>
      </c>
      <c r="CX113">
        <f>ROUND(Y113*Source!I91,9)</f>
        <v>1.3500000000000001E-3</v>
      </c>
      <c r="CY113">
        <f t="shared" si="39"/>
        <v>11242.42</v>
      </c>
      <c r="CZ113">
        <f t="shared" si="40"/>
        <v>11242.42</v>
      </c>
      <c r="DA113">
        <f t="shared" si="41"/>
        <v>1</v>
      </c>
      <c r="DB113">
        <f t="shared" si="23"/>
        <v>30.35</v>
      </c>
      <c r="DC113">
        <f t="shared" si="24"/>
        <v>0</v>
      </c>
      <c r="DD113" t="s">
        <v>3</v>
      </c>
      <c r="DE113" t="s">
        <v>3</v>
      </c>
      <c r="DF113">
        <f t="shared" si="38"/>
        <v>15.18</v>
      </c>
      <c r="DG113">
        <f t="shared" si="25"/>
        <v>0</v>
      </c>
      <c r="DH113">
        <f t="shared" si="26"/>
        <v>0</v>
      </c>
      <c r="DI113">
        <f t="shared" si="27"/>
        <v>0</v>
      </c>
      <c r="DJ113">
        <f t="shared" si="42"/>
        <v>15.18</v>
      </c>
      <c r="DK113">
        <v>0</v>
      </c>
      <c r="DL113" t="s">
        <v>3</v>
      </c>
      <c r="DM113">
        <v>0</v>
      </c>
      <c r="DN113" t="s">
        <v>3</v>
      </c>
      <c r="DO113">
        <v>0</v>
      </c>
    </row>
    <row r="114" spans="1:119" x14ac:dyDescent="0.2">
      <c r="A114">
        <f>ROW(Source!A91)</f>
        <v>91</v>
      </c>
      <c r="B114">
        <v>64249956</v>
      </c>
      <c r="C114">
        <v>64250263</v>
      </c>
      <c r="D114">
        <v>0</v>
      </c>
      <c r="E114">
        <v>1076</v>
      </c>
      <c r="F114">
        <v>1</v>
      </c>
      <c r="G114">
        <v>15514512</v>
      </c>
      <c r="H114">
        <v>3</v>
      </c>
      <c r="I114" t="s">
        <v>16</v>
      </c>
      <c r="J114" t="s">
        <v>3</v>
      </c>
      <c r="K114" t="s">
        <v>54</v>
      </c>
      <c r="L114">
        <v>1354</v>
      </c>
      <c r="N114">
        <v>1010</v>
      </c>
      <c r="O114" t="s">
        <v>55</v>
      </c>
      <c r="P114" t="s">
        <v>55</v>
      </c>
      <c r="Q114">
        <v>1</v>
      </c>
      <c r="W114">
        <v>0</v>
      </c>
      <c r="X114">
        <v>277238542</v>
      </c>
      <c r="Y114">
        <f t="shared" si="22"/>
        <v>12</v>
      </c>
      <c r="AA114">
        <v>14485.76</v>
      </c>
      <c r="AB114">
        <v>0</v>
      </c>
      <c r="AC114">
        <v>0</v>
      </c>
      <c r="AD114">
        <v>0</v>
      </c>
      <c r="AE114">
        <v>1466.17</v>
      </c>
      <c r="AF114">
        <v>0</v>
      </c>
      <c r="AG114">
        <v>0</v>
      </c>
      <c r="AH114">
        <v>0</v>
      </c>
      <c r="AI114">
        <v>9.8800000000000008</v>
      </c>
      <c r="AJ114">
        <v>1</v>
      </c>
      <c r="AK114">
        <v>1</v>
      </c>
      <c r="AL114">
        <v>1</v>
      </c>
      <c r="AM114">
        <v>-2</v>
      </c>
      <c r="AN114">
        <v>0</v>
      </c>
      <c r="AO114">
        <v>0</v>
      </c>
      <c r="AP114">
        <v>0</v>
      </c>
      <c r="AQ114">
        <v>0</v>
      </c>
      <c r="AR114">
        <v>0</v>
      </c>
      <c r="AS114" t="s">
        <v>3</v>
      </c>
      <c r="AT114">
        <v>12</v>
      </c>
      <c r="AU114" t="s">
        <v>3</v>
      </c>
      <c r="AV114">
        <v>0</v>
      </c>
      <c r="AW114">
        <v>1</v>
      </c>
      <c r="AX114">
        <v>-1</v>
      </c>
      <c r="AY114">
        <v>0</v>
      </c>
      <c r="AZ114">
        <v>0</v>
      </c>
      <c r="BA114" t="s">
        <v>3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CV114">
        <v>0</v>
      </c>
      <c r="CW114">
        <v>0</v>
      </c>
      <c r="CX114">
        <f>ROUND(Y114*Source!I91,9)</f>
        <v>6</v>
      </c>
      <c r="CY114">
        <f t="shared" si="39"/>
        <v>14485.76</v>
      </c>
      <c r="CZ114">
        <f t="shared" si="40"/>
        <v>1466.17</v>
      </c>
      <c r="DA114">
        <f t="shared" si="41"/>
        <v>9.8800000000000008</v>
      </c>
      <c r="DB114">
        <f t="shared" si="23"/>
        <v>17594.04</v>
      </c>
      <c r="DC114">
        <f t="shared" si="24"/>
        <v>0</v>
      </c>
      <c r="DD114" t="s">
        <v>3</v>
      </c>
      <c r="DE114" t="s">
        <v>3</v>
      </c>
      <c r="DF114">
        <f>ROUND(ROUND(AE114*AI114,2)*CX114,2)</f>
        <v>86914.559999999998</v>
      </c>
      <c r="DG114">
        <f t="shared" si="25"/>
        <v>0</v>
      </c>
      <c r="DH114">
        <f t="shared" si="26"/>
        <v>0</v>
      </c>
      <c r="DI114">
        <f t="shared" si="27"/>
        <v>0</v>
      </c>
      <c r="DJ114">
        <f t="shared" si="42"/>
        <v>86914.559999999998</v>
      </c>
      <c r="DK114">
        <v>0</v>
      </c>
      <c r="DL114" t="s">
        <v>3</v>
      </c>
      <c r="DM114">
        <v>0</v>
      </c>
      <c r="DN114" t="s">
        <v>3</v>
      </c>
      <c r="DO114">
        <v>0</v>
      </c>
    </row>
    <row r="115" spans="1:119" x14ac:dyDescent="0.2">
      <c r="A115">
        <f>ROW(Source!A91)</f>
        <v>91</v>
      </c>
      <c r="B115">
        <v>64249956</v>
      </c>
      <c r="C115">
        <v>64250263</v>
      </c>
      <c r="D115">
        <v>0</v>
      </c>
      <c r="E115">
        <v>1076</v>
      </c>
      <c r="F115">
        <v>1</v>
      </c>
      <c r="G115">
        <v>15514512</v>
      </c>
      <c r="H115">
        <v>3</v>
      </c>
      <c r="I115" t="s">
        <v>16</v>
      </c>
      <c r="J115" t="s">
        <v>3</v>
      </c>
      <c r="K115" t="s">
        <v>58</v>
      </c>
      <c r="L115">
        <v>1354</v>
      </c>
      <c r="N115">
        <v>1010</v>
      </c>
      <c r="O115" t="s">
        <v>55</v>
      </c>
      <c r="P115" t="s">
        <v>55</v>
      </c>
      <c r="Q115">
        <v>1</v>
      </c>
      <c r="W115">
        <v>0</v>
      </c>
      <c r="X115">
        <v>-1269339310</v>
      </c>
      <c r="Y115">
        <f t="shared" si="22"/>
        <v>12</v>
      </c>
      <c r="AA115">
        <v>6756.54</v>
      </c>
      <c r="AB115">
        <v>0</v>
      </c>
      <c r="AC115">
        <v>0</v>
      </c>
      <c r="AD115">
        <v>0</v>
      </c>
      <c r="AE115">
        <v>683.86</v>
      </c>
      <c r="AF115">
        <v>0</v>
      </c>
      <c r="AG115">
        <v>0</v>
      </c>
      <c r="AH115">
        <v>0</v>
      </c>
      <c r="AI115">
        <v>9.8800000000000008</v>
      </c>
      <c r="AJ115">
        <v>1</v>
      </c>
      <c r="AK115">
        <v>1</v>
      </c>
      <c r="AL115">
        <v>1</v>
      </c>
      <c r="AM115">
        <v>-2</v>
      </c>
      <c r="AN115">
        <v>0</v>
      </c>
      <c r="AO115">
        <v>0</v>
      </c>
      <c r="AP115">
        <v>0</v>
      </c>
      <c r="AQ115">
        <v>0</v>
      </c>
      <c r="AR115">
        <v>0</v>
      </c>
      <c r="AS115" t="s">
        <v>3</v>
      </c>
      <c r="AT115">
        <v>12</v>
      </c>
      <c r="AU115" t="s">
        <v>3</v>
      </c>
      <c r="AV115">
        <v>0</v>
      </c>
      <c r="AW115">
        <v>1</v>
      </c>
      <c r="AX115">
        <v>-1</v>
      </c>
      <c r="AY115">
        <v>0</v>
      </c>
      <c r="AZ115">
        <v>0</v>
      </c>
      <c r="BA115" t="s">
        <v>3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CV115">
        <v>0</v>
      </c>
      <c r="CW115">
        <v>0</v>
      </c>
      <c r="CX115">
        <f>ROUND(Y115*Source!I91,9)</f>
        <v>6</v>
      </c>
      <c r="CY115">
        <f t="shared" si="39"/>
        <v>6756.54</v>
      </c>
      <c r="CZ115">
        <f t="shared" si="40"/>
        <v>683.86</v>
      </c>
      <c r="DA115">
        <f t="shared" si="41"/>
        <v>9.8800000000000008</v>
      </c>
      <c r="DB115">
        <f t="shared" si="23"/>
        <v>8206.32</v>
      </c>
      <c r="DC115">
        <f t="shared" si="24"/>
        <v>0</v>
      </c>
      <c r="DD115" t="s">
        <v>3</v>
      </c>
      <c r="DE115" t="s">
        <v>3</v>
      </c>
      <c r="DF115">
        <f>ROUND(ROUND(AE115*AI115,2)*CX115,2)</f>
        <v>40539.24</v>
      </c>
      <c r="DG115">
        <f t="shared" si="25"/>
        <v>0</v>
      </c>
      <c r="DH115">
        <f t="shared" si="26"/>
        <v>0</v>
      </c>
      <c r="DI115">
        <f t="shared" si="27"/>
        <v>0</v>
      </c>
      <c r="DJ115">
        <f t="shared" si="42"/>
        <v>40539.24</v>
      </c>
      <c r="DK115">
        <v>0</v>
      </c>
      <c r="DL115" t="s">
        <v>3</v>
      </c>
      <c r="DM115">
        <v>0</v>
      </c>
      <c r="DN115" t="s">
        <v>3</v>
      </c>
      <c r="DO115">
        <v>0</v>
      </c>
    </row>
    <row r="116" spans="1:119" x14ac:dyDescent="0.2">
      <c r="A116">
        <f>ROW(Source!A91)</f>
        <v>91</v>
      </c>
      <c r="B116">
        <v>64249956</v>
      </c>
      <c r="C116">
        <v>64250263</v>
      </c>
      <c r="D116">
        <v>0</v>
      </c>
      <c r="E116">
        <v>1076</v>
      </c>
      <c r="F116">
        <v>1</v>
      </c>
      <c r="G116">
        <v>15514512</v>
      </c>
      <c r="H116">
        <v>3</v>
      </c>
      <c r="I116" t="s">
        <v>16</v>
      </c>
      <c r="J116" t="s">
        <v>3</v>
      </c>
      <c r="K116" t="s">
        <v>61</v>
      </c>
      <c r="L116">
        <v>1354</v>
      </c>
      <c r="N116">
        <v>1010</v>
      </c>
      <c r="O116" t="s">
        <v>55</v>
      </c>
      <c r="P116" t="s">
        <v>55</v>
      </c>
      <c r="Q116">
        <v>1</v>
      </c>
      <c r="W116">
        <v>0</v>
      </c>
      <c r="X116">
        <v>1154660637</v>
      </c>
      <c r="Y116">
        <f t="shared" si="22"/>
        <v>28</v>
      </c>
      <c r="AA116">
        <v>1943.4</v>
      </c>
      <c r="AB116">
        <v>0</v>
      </c>
      <c r="AC116">
        <v>0</v>
      </c>
      <c r="AD116">
        <v>0</v>
      </c>
      <c r="AE116">
        <v>196.70000000000002</v>
      </c>
      <c r="AF116">
        <v>0</v>
      </c>
      <c r="AG116">
        <v>0</v>
      </c>
      <c r="AH116">
        <v>0</v>
      </c>
      <c r="AI116">
        <v>9.8800000000000008</v>
      </c>
      <c r="AJ116">
        <v>1</v>
      </c>
      <c r="AK116">
        <v>1</v>
      </c>
      <c r="AL116">
        <v>1</v>
      </c>
      <c r="AM116">
        <v>-2</v>
      </c>
      <c r="AN116">
        <v>0</v>
      </c>
      <c r="AO116">
        <v>0</v>
      </c>
      <c r="AP116">
        <v>0</v>
      </c>
      <c r="AQ116">
        <v>0</v>
      </c>
      <c r="AR116">
        <v>0</v>
      </c>
      <c r="AS116" t="s">
        <v>3</v>
      </c>
      <c r="AT116">
        <v>28</v>
      </c>
      <c r="AU116" t="s">
        <v>3</v>
      </c>
      <c r="AV116">
        <v>0</v>
      </c>
      <c r="AW116">
        <v>1</v>
      </c>
      <c r="AX116">
        <v>-1</v>
      </c>
      <c r="AY116">
        <v>0</v>
      </c>
      <c r="AZ116">
        <v>0</v>
      </c>
      <c r="BA116" t="s">
        <v>3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CV116">
        <v>0</v>
      </c>
      <c r="CW116">
        <v>0</v>
      </c>
      <c r="CX116">
        <f>ROUND(Y116*Source!I91,9)</f>
        <v>14</v>
      </c>
      <c r="CY116">
        <f t="shared" si="39"/>
        <v>1943.4</v>
      </c>
      <c r="CZ116">
        <f t="shared" si="40"/>
        <v>196.70000000000002</v>
      </c>
      <c r="DA116">
        <f t="shared" si="41"/>
        <v>9.8800000000000008</v>
      </c>
      <c r="DB116">
        <f t="shared" si="23"/>
        <v>5507.6</v>
      </c>
      <c r="DC116">
        <f t="shared" si="24"/>
        <v>0</v>
      </c>
      <c r="DD116" t="s">
        <v>3</v>
      </c>
      <c r="DE116" t="s">
        <v>3</v>
      </c>
      <c r="DF116">
        <f>ROUND(ROUND(AE116*AI116,2)*CX116,2)</f>
        <v>27207.599999999999</v>
      </c>
      <c r="DG116">
        <f t="shared" si="25"/>
        <v>0</v>
      </c>
      <c r="DH116">
        <f t="shared" si="26"/>
        <v>0</v>
      </c>
      <c r="DI116">
        <f t="shared" si="27"/>
        <v>0</v>
      </c>
      <c r="DJ116">
        <f t="shared" si="42"/>
        <v>27207.599999999999</v>
      </c>
      <c r="DK116">
        <v>0</v>
      </c>
      <c r="DL116" t="s">
        <v>3</v>
      </c>
      <c r="DM116">
        <v>0</v>
      </c>
      <c r="DN116" t="s">
        <v>3</v>
      </c>
      <c r="DO116">
        <v>0</v>
      </c>
    </row>
    <row r="117" spans="1:119" x14ac:dyDescent="0.2">
      <c r="A117">
        <f>ROW(Source!A91)</f>
        <v>91</v>
      </c>
      <c r="B117">
        <v>64249956</v>
      </c>
      <c r="C117">
        <v>64250263</v>
      </c>
      <c r="D117">
        <v>0</v>
      </c>
      <c r="E117">
        <v>1076</v>
      </c>
      <c r="F117">
        <v>1</v>
      </c>
      <c r="G117">
        <v>15514512</v>
      </c>
      <c r="H117">
        <v>3</v>
      </c>
      <c r="I117" t="s">
        <v>16</v>
      </c>
      <c r="J117" t="s">
        <v>3</v>
      </c>
      <c r="K117" t="s">
        <v>64</v>
      </c>
      <c r="L117">
        <v>1354</v>
      </c>
      <c r="N117">
        <v>1010</v>
      </c>
      <c r="O117" t="s">
        <v>55</v>
      </c>
      <c r="P117" t="s">
        <v>55</v>
      </c>
      <c r="Q117">
        <v>1</v>
      </c>
      <c r="W117">
        <v>0</v>
      </c>
      <c r="X117">
        <v>158177034</v>
      </c>
      <c r="Y117">
        <f t="shared" si="22"/>
        <v>16</v>
      </c>
      <c r="AA117">
        <v>1175.52</v>
      </c>
      <c r="AB117">
        <v>0</v>
      </c>
      <c r="AC117">
        <v>0</v>
      </c>
      <c r="AD117">
        <v>0</v>
      </c>
      <c r="AE117">
        <v>118.98</v>
      </c>
      <c r="AF117">
        <v>0</v>
      </c>
      <c r="AG117">
        <v>0</v>
      </c>
      <c r="AH117">
        <v>0</v>
      </c>
      <c r="AI117">
        <v>9.8800000000000008</v>
      </c>
      <c r="AJ117">
        <v>1</v>
      </c>
      <c r="AK117">
        <v>1</v>
      </c>
      <c r="AL117">
        <v>1</v>
      </c>
      <c r="AM117">
        <v>-2</v>
      </c>
      <c r="AN117">
        <v>0</v>
      </c>
      <c r="AO117">
        <v>0</v>
      </c>
      <c r="AP117">
        <v>0</v>
      </c>
      <c r="AQ117">
        <v>0</v>
      </c>
      <c r="AR117">
        <v>0</v>
      </c>
      <c r="AS117" t="s">
        <v>3</v>
      </c>
      <c r="AT117">
        <v>16</v>
      </c>
      <c r="AU117" t="s">
        <v>3</v>
      </c>
      <c r="AV117">
        <v>0</v>
      </c>
      <c r="AW117">
        <v>1</v>
      </c>
      <c r="AX117">
        <v>-1</v>
      </c>
      <c r="AY117">
        <v>0</v>
      </c>
      <c r="AZ117">
        <v>0</v>
      </c>
      <c r="BA117" t="s">
        <v>3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CV117">
        <v>0</v>
      </c>
      <c r="CW117">
        <v>0</v>
      </c>
      <c r="CX117">
        <f>ROUND(Y117*Source!I91,9)</f>
        <v>8</v>
      </c>
      <c r="CY117">
        <f t="shared" si="39"/>
        <v>1175.52</v>
      </c>
      <c r="CZ117">
        <f t="shared" si="40"/>
        <v>118.98</v>
      </c>
      <c r="DA117">
        <f t="shared" si="41"/>
        <v>9.8800000000000008</v>
      </c>
      <c r="DB117">
        <f t="shared" si="23"/>
        <v>1903.68</v>
      </c>
      <c r="DC117">
        <f t="shared" si="24"/>
        <v>0</v>
      </c>
      <c r="DD117" t="s">
        <v>3</v>
      </c>
      <c r="DE117" t="s">
        <v>3</v>
      </c>
      <c r="DF117">
        <f>ROUND(ROUND(AE117*AI117,2)*CX117,2)</f>
        <v>9404.16</v>
      </c>
      <c r="DG117">
        <f t="shared" si="25"/>
        <v>0</v>
      </c>
      <c r="DH117">
        <f t="shared" si="26"/>
        <v>0</v>
      </c>
      <c r="DI117">
        <f t="shared" si="27"/>
        <v>0</v>
      </c>
      <c r="DJ117">
        <f t="shared" si="42"/>
        <v>9404.16</v>
      </c>
      <c r="DK117">
        <v>0</v>
      </c>
      <c r="DL117" t="s">
        <v>3</v>
      </c>
      <c r="DM117">
        <v>0</v>
      </c>
      <c r="DN117" t="s">
        <v>3</v>
      </c>
      <c r="DO117">
        <v>0</v>
      </c>
    </row>
    <row r="118" spans="1:119" x14ac:dyDescent="0.2">
      <c r="A118">
        <f>ROW(Source!A91)</f>
        <v>91</v>
      </c>
      <c r="B118">
        <v>64249956</v>
      </c>
      <c r="C118">
        <v>64250263</v>
      </c>
      <c r="D118">
        <v>0</v>
      </c>
      <c r="E118">
        <v>1076</v>
      </c>
      <c r="F118">
        <v>1</v>
      </c>
      <c r="G118">
        <v>15514512</v>
      </c>
      <c r="H118">
        <v>3</v>
      </c>
      <c r="I118" t="s">
        <v>16</v>
      </c>
      <c r="J118" t="s">
        <v>3</v>
      </c>
      <c r="K118" t="s">
        <v>67</v>
      </c>
      <c r="L118">
        <v>1354</v>
      </c>
      <c r="N118">
        <v>1010</v>
      </c>
      <c r="O118" t="s">
        <v>55</v>
      </c>
      <c r="P118" t="s">
        <v>55</v>
      </c>
      <c r="Q118">
        <v>1</v>
      </c>
      <c r="W118">
        <v>0</v>
      </c>
      <c r="X118">
        <v>-138536489</v>
      </c>
      <c r="Y118">
        <f t="shared" si="22"/>
        <v>32</v>
      </c>
      <c r="AA118">
        <v>1128.2</v>
      </c>
      <c r="AB118">
        <v>0</v>
      </c>
      <c r="AC118">
        <v>0</v>
      </c>
      <c r="AD118">
        <v>0</v>
      </c>
      <c r="AE118">
        <v>114.19</v>
      </c>
      <c r="AF118">
        <v>0</v>
      </c>
      <c r="AG118">
        <v>0</v>
      </c>
      <c r="AH118">
        <v>0</v>
      </c>
      <c r="AI118">
        <v>9.8800000000000008</v>
      </c>
      <c r="AJ118">
        <v>1</v>
      </c>
      <c r="AK118">
        <v>1</v>
      </c>
      <c r="AL118">
        <v>1</v>
      </c>
      <c r="AM118">
        <v>-2</v>
      </c>
      <c r="AN118">
        <v>0</v>
      </c>
      <c r="AO118">
        <v>0</v>
      </c>
      <c r="AP118">
        <v>0</v>
      </c>
      <c r="AQ118">
        <v>0</v>
      </c>
      <c r="AR118">
        <v>0</v>
      </c>
      <c r="AS118" t="s">
        <v>3</v>
      </c>
      <c r="AT118">
        <v>32</v>
      </c>
      <c r="AU118" t="s">
        <v>3</v>
      </c>
      <c r="AV118">
        <v>0</v>
      </c>
      <c r="AW118">
        <v>1</v>
      </c>
      <c r="AX118">
        <v>-1</v>
      </c>
      <c r="AY118">
        <v>0</v>
      </c>
      <c r="AZ118">
        <v>0</v>
      </c>
      <c r="BA118" t="s">
        <v>3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CV118">
        <v>0</v>
      </c>
      <c r="CW118">
        <v>0</v>
      </c>
      <c r="CX118">
        <f>ROUND(Y118*Source!I91,9)</f>
        <v>16</v>
      </c>
      <c r="CY118">
        <f t="shared" si="39"/>
        <v>1128.2</v>
      </c>
      <c r="CZ118">
        <f t="shared" si="40"/>
        <v>114.19</v>
      </c>
      <c r="DA118">
        <f t="shared" si="41"/>
        <v>9.8800000000000008</v>
      </c>
      <c r="DB118">
        <f t="shared" si="23"/>
        <v>3654.08</v>
      </c>
      <c r="DC118">
        <f t="shared" si="24"/>
        <v>0</v>
      </c>
      <c r="DD118" t="s">
        <v>3</v>
      </c>
      <c r="DE118" t="s">
        <v>3</v>
      </c>
      <c r="DF118">
        <f>ROUND(ROUND(AE118*AI118,2)*CX118,2)</f>
        <v>18051.2</v>
      </c>
      <c r="DG118">
        <f t="shared" si="25"/>
        <v>0</v>
      </c>
      <c r="DH118">
        <f t="shared" si="26"/>
        <v>0</v>
      </c>
      <c r="DI118">
        <f t="shared" si="27"/>
        <v>0</v>
      </c>
      <c r="DJ118">
        <f t="shared" si="42"/>
        <v>18051.2</v>
      </c>
      <c r="DK118">
        <v>0</v>
      </c>
      <c r="DL118" t="s">
        <v>3</v>
      </c>
      <c r="DM118">
        <v>0</v>
      </c>
      <c r="DN118" t="s">
        <v>3</v>
      </c>
      <c r="DO118">
        <v>0</v>
      </c>
    </row>
    <row r="119" spans="1:119" x14ac:dyDescent="0.2">
      <c r="A119">
        <f>ROW(Source!A98)</f>
        <v>98</v>
      </c>
      <c r="B119">
        <v>64249956</v>
      </c>
      <c r="C119">
        <v>64250537</v>
      </c>
      <c r="D119">
        <v>62945603</v>
      </c>
      <c r="E119">
        <v>15514512</v>
      </c>
      <c r="F119">
        <v>1</v>
      </c>
      <c r="G119">
        <v>15514512</v>
      </c>
      <c r="H119">
        <v>1</v>
      </c>
      <c r="I119" t="s">
        <v>192</v>
      </c>
      <c r="J119" t="s">
        <v>3</v>
      </c>
      <c r="K119" t="s">
        <v>193</v>
      </c>
      <c r="L119">
        <v>1191</v>
      </c>
      <c r="N119">
        <v>1013</v>
      </c>
      <c r="O119" t="s">
        <v>194</v>
      </c>
      <c r="P119" t="s">
        <v>194</v>
      </c>
      <c r="Q119">
        <v>1</v>
      </c>
      <c r="W119">
        <v>0</v>
      </c>
      <c r="X119">
        <v>476480486</v>
      </c>
      <c r="Y119">
        <f t="shared" si="22"/>
        <v>80.5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1</v>
      </c>
      <c r="AJ119">
        <v>1</v>
      </c>
      <c r="AK119">
        <v>1</v>
      </c>
      <c r="AL119">
        <v>1</v>
      </c>
      <c r="AM119">
        <v>-2</v>
      </c>
      <c r="AN119">
        <v>0</v>
      </c>
      <c r="AO119">
        <v>1</v>
      </c>
      <c r="AP119">
        <v>0</v>
      </c>
      <c r="AQ119">
        <v>0</v>
      </c>
      <c r="AR119">
        <v>0</v>
      </c>
      <c r="AS119" t="s">
        <v>3</v>
      </c>
      <c r="AT119">
        <v>80.5</v>
      </c>
      <c r="AU119" t="s">
        <v>3</v>
      </c>
      <c r="AV119">
        <v>1</v>
      </c>
      <c r="AW119">
        <v>2</v>
      </c>
      <c r="AX119">
        <v>64250545</v>
      </c>
      <c r="AY119">
        <v>1</v>
      </c>
      <c r="AZ119">
        <v>0</v>
      </c>
      <c r="BA119">
        <v>76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CU119">
        <f>ROUND(AT119*Source!I98*AH119*AL119,2)</f>
        <v>0</v>
      </c>
      <c r="CV119">
        <f>ROUND(Y119*Source!I98,9)</f>
        <v>82.915000000000006</v>
      </c>
      <c r="CW119">
        <v>0</v>
      </c>
      <c r="CX119">
        <f>ROUND(Y119*Source!I98,9)</f>
        <v>82.915000000000006</v>
      </c>
      <c r="CY119">
        <f>AD119</f>
        <v>0</v>
      </c>
      <c r="CZ119">
        <f>AH119</f>
        <v>0</v>
      </c>
      <c r="DA119">
        <f>AL119</f>
        <v>1</v>
      </c>
      <c r="DB119">
        <f t="shared" si="23"/>
        <v>0</v>
      </c>
      <c r="DC119">
        <f t="shared" si="24"/>
        <v>0</v>
      </c>
      <c r="DD119" t="s">
        <v>3</v>
      </c>
      <c r="DE119" t="s">
        <v>3</v>
      </c>
      <c r="DF119">
        <f>ROUND(ROUND(AE119,2)*CX119,2)</f>
        <v>0</v>
      </c>
      <c r="DG119">
        <f t="shared" si="25"/>
        <v>0</v>
      </c>
      <c r="DH119">
        <f t="shared" si="26"/>
        <v>0</v>
      </c>
      <c r="DI119">
        <f t="shared" si="27"/>
        <v>0</v>
      </c>
      <c r="DJ119">
        <f>DI119</f>
        <v>0</v>
      </c>
      <c r="DK119">
        <v>0</v>
      </c>
      <c r="DL119" t="s">
        <v>3</v>
      </c>
      <c r="DM119">
        <v>0</v>
      </c>
      <c r="DN119" t="s">
        <v>3</v>
      </c>
      <c r="DO119">
        <v>0</v>
      </c>
    </row>
    <row r="120" spans="1:119" x14ac:dyDescent="0.2">
      <c r="A120">
        <f>ROW(Source!A98)</f>
        <v>98</v>
      </c>
      <c r="B120">
        <v>64249956</v>
      </c>
      <c r="C120">
        <v>64250537</v>
      </c>
      <c r="D120">
        <v>62958627</v>
      </c>
      <c r="E120">
        <v>1</v>
      </c>
      <c r="F120">
        <v>1</v>
      </c>
      <c r="G120">
        <v>15514512</v>
      </c>
      <c r="H120">
        <v>2</v>
      </c>
      <c r="I120" t="s">
        <v>244</v>
      </c>
      <c r="J120" t="s">
        <v>245</v>
      </c>
      <c r="K120" t="s">
        <v>246</v>
      </c>
      <c r="L120">
        <v>1368</v>
      </c>
      <c r="N120">
        <v>1011</v>
      </c>
      <c r="O120" t="s">
        <v>198</v>
      </c>
      <c r="P120" t="s">
        <v>198</v>
      </c>
      <c r="Q120">
        <v>1</v>
      </c>
      <c r="W120">
        <v>0</v>
      </c>
      <c r="X120">
        <v>-1120917231</v>
      </c>
      <c r="Y120">
        <f t="shared" si="22"/>
        <v>5</v>
      </c>
      <c r="AA120">
        <v>0</v>
      </c>
      <c r="AB120">
        <v>441.32</v>
      </c>
      <c r="AC120">
        <v>1.36</v>
      </c>
      <c r="AD120">
        <v>0</v>
      </c>
      <c r="AE120">
        <v>0</v>
      </c>
      <c r="AF120">
        <v>441.32</v>
      </c>
      <c r="AG120">
        <v>1.36</v>
      </c>
      <c r="AH120">
        <v>0</v>
      </c>
      <c r="AI120">
        <v>1</v>
      </c>
      <c r="AJ120">
        <v>1</v>
      </c>
      <c r="AK120">
        <v>1</v>
      </c>
      <c r="AL120">
        <v>1</v>
      </c>
      <c r="AM120">
        <v>-2</v>
      </c>
      <c r="AN120">
        <v>0</v>
      </c>
      <c r="AO120">
        <v>1</v>
      </c>
      <c r="AP120">
        <v>0</v>
      </c>
      <c r="AQ120">
        <v>0</v>
      </c>
      <c r="AR120">
        <v>0</v>
      </c>
      <c r="AS120" t="s">
        <v>3</v>
      </c>
      <c r="AT120">
        <v>5</v>
      </c>
      <c r="AU120" t="s">
        <v>3</v>
      </c>
      <c r="AV120">
        <v>0</v>
      </c>
      <c r="AW120">
        <v>2</v>
      </c>
      <c r="AX120">
        <v>64250546</v>
      </c>
      <c r="AY120">
        <v>1</v>
      </c>
      <c r="AZ120">
        <v>0</v>
      </c>
      <c r="BA120">
        <v>77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CV120">
        <v>0</v>
      </c>
      <c r="CW120">
        <f>ROUND(Y120*Source!I98*DO120,9)</f>
        <v>0</v>
      </c>
      <c r="CX120">
        <f>ROUND(Y120*Source!I98,9)</f>
        <v>5.15</v>
      </c>
      <c r="CY120">
        <f>AB120</f>
        <v>441.32</v>
      </c>
      <c r="CZ120">
        <f>AF120</f>
        <v>441.32</v>
      </c>
      <c r="DA120">
        <f>AJ120</f>
        <v>1</v>
      </c>
      <c r="DB120">
        <f t="shared" si="23"/>
        <v>2206.6</v>
      </c>
      <c r="DC120">
        <f t="shared" si="24"/>
        <v>6.8</v>
      </c>
      <c r="DD120" t="s">
        <v>3</v>
      </c>
      <c r="DE120" t="s">
        <v>3</v>
      </c>
      <c r="DF120">
        <f>ROUND(ROUND(AE120,2)*CX120,2)</f>
        <v>0</v>
      </c>
      <c r="DG120">
        <f t="shared" si="25"/>
        <v>2272.8000000000002</v>
      </c>
      <c r="DH120">
        <f t="shared" si="26"/>
        <v>7</v>
      </c>
      <c r="DI120">
        <f t="shared" si="27"/>
        <v>0</v>
      </c>
      <c r="DJ120">
        <f>DG120</f>
        <v>2272.8000000000002</v>
      </c>
      <c r="DK120">
        <v>0</v>
      </c>
      <c r="DL120" t="s">
        <v>3</v>
      </c>
      <c r="DM120">
        <v>0</v>
      </c>
      <c r="DN120" t="s">
        <v>3</v>
      </c>
      <c r="DO120">
        <v>0</v>
      </c>
    </row>
    <row r="121" spans="1:119" x14ac:dyDescent="0.2">
      <c r="A121">
        <f>ROW(Source!A98)</f>
        <v>98</v>
      </c>
      <c r="B121">
        <v>64249956</v>
      </c>
      <c r="C121">
        <v>64250537</v>
      </c>
      <c r="D121">
        <v>0</v>
      </c>
      <c r="E121">
        <v>1076</v>
      </c>
      <c r="F121">
        <v>1</v>
      </c>
      <c r="G121">
        <v>15514512</v>
      </c>
      <c r="H121">
        <v>3</v>
      </c>
      <c r="I121" t="s">
        <v>16</v>
      </c>
      <c r="J121" t="s">
        <v>3</v>
      </c>
      <c r="K121" t="s">
        <v>54</v>
      </c>
      <c r="L121">
        <v>1354</v>
      </c>
      <c r="N121">
        <v>1010</v>
      </c>
      <c r="O121" t="s">
        <v>55</v>
      </c>
      <c r="P121" t="s">
        <v>55</v>
      </c>
      <c r="Q121">
        <v>1</v>
      </c>
      <c r="W121">
        <v>0</v>
      </c>
      <c r="X121">
        <v>277238542</v>
      </c>
      <c r="Y121">
        <f t="shared" si="22"/>
        <v>12.621359</v>
      </c>
      <c r="AA121">
        <v>14485.76</v>
      </c>
      <c r="AB121">
        <v>0</v>
      </c>
      <c r="AC121">
        <v>0</v>
      </c>
      <c r="AD121">
        <v>0</v>
      </c>
      <c r="AE121">
        <v>1466.17</v>
      </c>
      <c r="AF121">
        <v>0</v>
      </c>
      <c r="AG121">
        <v>0</v>
      </c>
      <c r="AH121">
        <v>0</v>
      </c>
      <c r="AI121">
        <v>9.8800000000000008</v>
      </c>
      <c r="AJ121">
        <v>1</v>
      </c>
      <c r="AK121">
        <v>1</v>
      </c>
      <c r="AL121">
        <v>1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 t="s">
        <v>3</v>
      </c>
      <c r="AT121">
        <v>12.621359</v>
      </c>
      <c r="AU121" t="s">
        <v>3</v>
      </c>
      <c r="AV121">
        <v>0</v>
      </c>
      <c r="AW121">
        <v>1</v>
      </c>
      <c r="AX121">
        <v>-1</v>
      </c>
      <c r="AY121">
        <v>0</v>
      </c>
      <c r="AZ121">
        <v>0</v>
      </c>
      <c r="BA121" t="s">
        <v>3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CV121">
        <v>0</v>
      </c>
      <c r="CW121">
        <v>0</v>
      </c>
      <c r="CX121">
        <f>ROUND(Y121*Source!I98,9)</f>
        <v>12.999999770000001</v>
      </c>
      <c r="CY121">
        <f>AA121</f>
        <v>14485.76</v>
      </c>
      <c r="CZ121">
        <f>AE121</f>
        <v>1466.17</v>
      </c>
      <c r="DA121">
        <f>AI121</f>
        <v>9.8800000000000008</v>
      </c>
      <c r="DB121">
        <f t="shared" si="23"/>
        <v>18505.060000000001</v>
      </c>
      <c r="DC121">
        <f t="shared" si="24"/>
        <v>0</v>
      </c>
      <c r="DD121" t="s">
        <v>3</v>
      </c>
      <c r="DE121" t="s">
        <v>3</v>
      </c>
      <c r="DF121">
        <f>ROUND(ROUND(AE121*AI121,2)*CX121,2)</f>
        <v>188314.88</v>
      </c>
      <c r="DG121">
        <f t="shared" si="25"/>
        <v>0</v>
      </c>
      <c r="DH121">
        <f t="shared" si="26"/>
        <v>0</v>
      </c>
      <c r="DI121">
        <f t="shared" si="27"/>
        <v>0</v>
      </c>
      <c r="DJ121">
        <f>DF121</f>
        <v>188314.88</v>
      </c>
      <c r="DK121">
        <v>0</v>
      </c>
      <c r="DL121" t="s">
        <v>3</v>
      </c>
      <c r="DM121">
        <v>0</v>
      </c>
      <c r="DN121" t="s">
        <v>3</v>
      </c>
      <c r="DO121">
        <v>0</v>
      </c>
    </row>
    <row r="122" spans="1:119" x14ac:dyDescent="0.2">
      <c r="A122">
        <f>ROW(Source!A98)</f>
        <v>98</v>
      </c>
      <c r="B122">
        <v>64249956</v>
      </c>
      <c r="C122">
        <v>64250537</v>
      </c>
      <c r="D122">
        <v>0</v>
      </c>
      <c r="E122">
        <v>1076</v>
      </c>
      <c r="F122">
        <v>1</v>
      </c>
      <c r="G122">
        <v>15514512</v>
      </c>
      <c r="H122">
        <v>3</v>
      </c>
      <c r="I122" t="s">
        <v>16</v>
      </c>
      <c r="J122" t="s">
        <v>3</v>
      </c>
      <c r="K122" t="s">
        <v>58</v>
      </c>
      <c r="L122">
        <v>1354</v>
      </c>
      <c r="N122">
        <v>1010</v>
      </c>
      <c r="O122" t="s">
        <v>55</v>
      </c>
      <c r="P122" t="s">
        <v>55</v>
      </c>
      <c r="Q122">
        <v>1</v>
      </c>
      <c r="W122">
        <v>0</v>
      </c>
      <c r="X122">
        <v>-1269339310</v>
      </c>
      <c r="Y122">
        <f t="shared" si="22"/>
        <v>12.621359</v>
      </c>
      <c r="AA122">
        <v>6756.54</v>
      </c>
      <c r="AB122">
        <v>0</v>
      </c>
      <c r="AC122">
        <v>0</v>
      </c>
      <c r="AD122">
        <v>0</v>
      </c>
      <c r="AE122">
        <v>683.86</v>
      </c>
      <c r="AF122">
        <v>0</v>
      </c>
      <c r="AG122">
        <v>0</v>
      </c>
      <c r="AH122">
        <v>0</v>
      </c>
      <c r="AI122">
        <v>9.8800000000000008</v>
      </c>
      <c r="AJ122">
        <v>1</v>
      </c>
      <c r="AK122">
        <v>1</v>
      </c>
      <c r="AL122">
        <v>1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 t="s">
        <v>3</v>
      </c>
      <c r="AT122">
        <v>12.621359</v>
      </c>
      <c r="AU122" t="s">
        <v>3</v>
      </c>
      <c r="AV122">
        <v>0</v>
      </c>
      <c r="AW122">
        <v>1</v>
      </c>
      <c r="AX122">
        <v>-1</v>
      </c>
      <c r="AY122">
        <v>0</v>
      </c>
      <c r="AZ122">
        <v>0</v>
      </c>
      <c r="BA122" t="s">
        <v>3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CV122">
        <v>0</v>
      </c>
      <c r="CW122">
        <v>0</v>
      </c>
      <c r="CX122">
        <f>ROUND(Y122*Source!I98,9)</f>
        <v>12.999999770000001</v>
      </c>
      <c r="CY122">
        <f>AA122</f>
        <v>6756.54</v>
      </c>
      <c r="CZ122">
        <f>AE122</f>
        <v>683.86</v>
      </c>
      <c r="DA122">
        <f>AI122</f>
        <v>9.8800000000000008</v>
      </c>
      <c r="DB122">
        <f t="shared" si="23"/>
        <v>8631.24</v>
      </c>
      <c r="DC122">
        <f t="shared" si="24"/>
        <v>0</v>
      </c>
      <c r="DD122" t="s">
        <v>3</v>
      </c>
      <c r="DE122" t="s">
        <v>3</v>
      </c>
      <c r="DF122">
        <f>ROUND(ROUND(AE122*AI122,2)*CX122,2)</f>
        <v>87835.02</v>
      </c>
      <c r="DG122">
        <f t="shared" si="25"/>
        <v>0</v>
      </c>
      <c r="DH122">
        <f t="shared" si="26"/>
        <v>0</v>
      </c>
      <c r="DI122">
        <f t="shared" si="27"/>
        <v>0</v>
      </c>
      <c r="DJ122">
        <f>DF122</f>
        <v>87835.02</v>
      </c>
      <c r="DK122">
        <v>0</v>
      </c>
      <c r="DL122" t="s">
        <v>3</v>
      </c>
      <c r="DM122">
        <v>0</v>
      </c>
      <c r="DN122" t="s">
        <v>3</v>
      </c>
      <c r="DO122">
        <v>0</v>
      </c>
    </row>
    <row r="123" spans="1:119" x14ac:dyDescent="0.2">
      <c r="A123">
        <f>ROW(Source!A98)</f>
        <v>98</v>
      </c>
      <c r="B123">
        <v>64249956</v>
      </c>
      <c r="C123">
        <v>64250537</v>
      </c>
      <c r="D123">
        <v>0</v>
      </c>
      <c r="E123">
        <v>1076</v>
      </c>
      <c r="F123">
        <v>1</v>
      </c>
      <c r="G123">
        <v>15514512</v>
      </c>
      <c r="H123">
        <v>3</v>
      </c>
      <c r="I123" t="s">
        <v>16</v>
      </c>
      <c r="J123" t="s">
        <v>3</v>
      </c>
      <c r="K123" t="s">
        <v>61</v>
      </c>
      <c r="L123">
        <v>1354</v>
      </c>
      <c r="N123">
        <v>1010</v>
      </c>
      <c r="O123" t="s">
        <v>55</v>
      </c>
      <c r="P123" t="s">
        <v>55</v>
      </c>
      <c r="Q123">
        <v>1</v>
      </c>
      <c r="W123">
        <v>0</v>
      </c>
      <c r="X123">
        <v>1154660637</v>
      </c>
      <c r="Y123">
        <f t="shared" si="22"/>
        <v>28.155339999999999</v>
      </c>
      <c r="AA123">
        <v>1943.4</v>
      </c>
      <c r="AB123">
        <v>0</v>
      </c>
      <c r="AC123">
        <v>0</v>
      </c>
      <c r="AD123">
        <v>0</v>
      </c>
      <c r="AE123">
        <v>196.70000000000002</v>
      </c>
      <c r="AF123">
        <v>0</v>
      </c>
      <c r="AG123">
        <v>0</v>
      </c>
      <c r="AH123">
        <v>0</v>
      </c>
      <c r="AI123">
        <v>9.8800000000000008</v>
      </c>
      <c r="AJ123">
        <v>1</v>
      </c>
      <c r="AK123">
        <v>1</v>
      </c>
      <c r="AL123">
        <v>1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 t="s">
        <v>3</v>
      </c>
      <c r="AT123">
        <v>28.155339999999999</v>
      </c>
      <c r="AU123" t="s">
        <v>3</v>
      </c>
      <c r="AV123">
        <v>0</v>
      </c>
      <c r="AW123">
        <v>1</v>
      </c>
      <c r="AX123">
        <v>-1</v>
      </c>
      <c r="AY123">
        <v>0</v>
      </c>
      <c r="AZ123">
        <v>0</v>
      </c>
      <c r="BA123" t="s">
        <v>3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CV123">
        <v>0</v>
      </c>
      <c r="CW123">
        <v>0</v>
      </c>
      <c r="CX123">
        <f>ROUND(Y123*Source!I98,9)</f>
        <v>29.000000199999999</v>
      </c>
      <c r="CY123">
        <f>AA123</f>
        <v>1943.4</v>
      </c>
      <c r="CZ123">
        <f>AE123</f>
        <v>196.70000000000002</v>
      </c>
      <c r="DA123">
        <f>AI123</f>
        <v>9.8800000000000008</v>
      </c>
      <c r="DB123">
        <f t="shared" si="23"/>
        <v>5538.16</v>
      </c>
      <c r="DC123">
        <f t="shared" si="24"/>
        <v>0</v>
      </c>
      <c r="DD123" t="s">
        <v>3</v>
      </c>
      <c r="DE123" t="s">
        <v>3</v>
      </c>
      <c r="DF123">
        <f>ROUND(ROUND(AE123*AI123,2)*CX123,2)</f>
        <v>56358.6</v>
      </c>
      <c r="DG123">
        <f t="shared" si="25"/>
        <v>0</v>
      </c>
      <c r="DH123">
        <f t="shared" si="26"/>
        <v>0</v>
      </c>
      <c r="DI123">
        <f t="shared" si="27"/>
        <v>0</v>
      </c>
      <c r="DJ123">
        <f>DF123</f>
        <v>56358.6</v>
      </c>
      <c r="DK123">
        <v>0</v>
      </c>
      <c r="DL123" t="s">
        <v>3</v>
      </c>
      <c r="DM123">
        <v>0</v>
      </c>
      <c r="DN123" t="s">
        <v>3</v>
      </c>
      <c r="DO123">
        <v>0</v>
      </c>
    </row>
    <row r="124" spans="1:119" x14ac:dyDescent="0.2">
      <c r="A124">
        <f>ROW(Source!A98)</f>
        <v>98</v>
      </c>
      <c r="B124">
        <v>64249956</v>
      </c>
      <c r="C124">
        <v>64250537</v>
      </c>
      <c r="D124">
        <v>0</v>
      </c>
      <c r="E124">
        <v>1076</v>
      </c>
      <c r="F124">
        <v>1</v>
      </c>
      <c r="G124">
        <v>15514512</v>
      </c>
      <c r="H124">
        <v>3</v>
      </c>
      <c r="I124" t="s">
        <v>16</v>
      </c>
      <c r="J124" t="s">
        <v>3</v>
      </c>
      <c r="K124" t="s">
        <v>64</v>
      </c>
      <c r="L124">
        <v>1354</v>
      </c>
      <c r="N124">
        <v>1010</v>
      </c>
      <c r="O124" t="s">
        <v>55</v>
      </c>
      <c r="P124" t="s">
        <v>55</v>
      </c>
      <c r="Q124">
        <v>1</v>
      </c>
      <c r="W124">
        <v>0</v>
      </c>
      <c r="X124">
        <v>158177034</v>
      </c>
      <c r="Y124">
        <f t="shared" si="22"/>
        <v>15.533981000000001</v>
      </c>
      <c r="AA124">
        <v>1175.52</v>
      </c>
      <c r="AB124">
        <v>0</v>
      </c>
      <c r="AC124">
        <v>0</v>
      </c>
      <c r="AD124">
        <v>0</v>
      </c>
      <c r="AE124">
        <v>118.98</v>
      </c>
      <c r="AF124">
        <v>0</v>
      </c>
      <c r="AG124">
        <v>0</v>
      </c>
      <c r="AH124">
        <v>0</v>
      </c>
      <c r="AI124">
        <v>9.8800000000000008</v>
      </c>
      <c r="AJ124">
        <v>1</v>
      </c>
      <c r="AK124">
        <v>1</v>
      </c>
      <c r="AL124">
        <v>1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 t="s">
        <v>3</v>
      </c>
      <c r="AT124">
        <v>15.533981000000001</v>
      </c>
      <c r="AU124" t="s">
        <v>3</v>
      </c>
      <c r="AV124">
        <v>0</v>
      </c>
      <c r="AW124">
        <v>1</v>
      </c>
      <c r="AX124">
        <v>-1</v>
      </c>
      <c r="AY124">
        <v>0</v>
      </c>
      <c r="AZ124">
        <v>0</v>
      </c>
      <c r="BA124" t="s">
        <v>3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CV124">
        <v>0</v>
      </c>
      <c r="CW124">
        <v>0</v>
      </c>
      <c r="CX124">
        <f>ROUND(Y124*Source!I98,9)</f>
        <v>16.00000043</v>
      </c>
      <c r="CY124">
        <f>AA124</f>
        <v>1175.52</v>
      </c>
      <c r="CZ124">
        <f>AE124</f>
        <v>118.98</v>
      </c>
      <c r="DA124">
        <f>AI124</f>
        <v>9.8800000000000008</v>
      </c>
      <c r="DB124">
        <f t="shared" si="23"/>
        <v>1848.23</v>
      </c>
      <c r="DC124">
        <f t="shared" si="24"/>
        <v>0</v>
      </c>
      <c r="DD124" t="s">
        <v>3</v>
      </c>
      <c r="DE124" t="s">
        <v>3</v>
      </c>
      <c r="DF124">
        <f>ROUND(ROUND(AE124*AI124,2)*CX124,2)</f>
        <v>18808.32</v>
      </c>
      <c r="DG124">
        <f t="shared" si="25"/>
        <v>0</v>
      </c>
      <c r="DH124">
        <f t="shared" si="26"/>
        <v>0</v>
      </c>
      <c r="DI124">
        <f t="shared" si="27"/>
        <v>0</v>
      </c>
      <c r="DJ124">
        <f>DF124</f>
        <v>18808.32</v>
      </c>
      <c r="DK124">
        <v>0</v>
      </c>
      <c r="DL124" t="s">
        <v>3</v>
      </c>
      <c r="DM124">
        <v>0</v>
      </c>
      <c r="DN124" t="s">
        <v>3</v>
      </c>
      <c r="DO124">
        <v>0</v>
      </c>
    </row>
    <row r="125" spans="1:119" x14ac:dyDescent="0.2">
      <c r="A125">
        <f>ROW(Source!A98)</f>
        <v>98</v>
      </c>
      <c r="B125">
        <v>64249956</v>
      </c>
      <c r="C125">
        <v>64250537</v>
      </c>
      <c r="D125">
        <v>0</v>
      </c>
      <c r="E125">
        <v>1076</v>
      </c>
      <c r="F125">
        <v>1</v>
      </c>
      <c r="G125">
        <v>15514512</v>
      </c>
      <c r="H125">
        <v>3</v>
      </c>
      <c r="I125" t="s">
        <v>16</v>
      </c>
      <c r="J125" t="s">
        <v>3</v>
      </c>
      <c r="K125" t="s">
        <v>67</v>
      </c>
      <c r="L125">
        <v>1354</v>
      </c>
      <c r="N125">
        <v>1010</v>
      </c>
      <c r="O125" t="s">
        <v>55</v>
      </c>
      <c r="P125" t="s">
        <v>55</v>
      </c>
      <c r="Q125">
        <v>1</v>
      </c>
      <c r="W125">
        <v>0</v>
      </c>
      <c r="X125">
        <v>-138536489</v>
      </c>
      <c r="Y125">
        <f t="shared" si="22"/>
        <v>31.067961</v>
      </c>
      <c r="AA125">
        <v>1128.2</v>
      </c>
      <c r="AB125">
        <v>0</v>
      </c>
      <c r="AC125">
        <v>0</v>
      </c>
      <c r="AD125">
        <v>0</v>
      </c>
      <c r="AE125">
        <v>114.19</v>
      </c>
      <c r="AF125">
        <v>0</v>
      </c>
      <c r="AG125">
        <v>0</v>
      </c>
      <c r="AH125">
        <v>0</v>
      </c>
      <c r="AI125">
        <v>9.8800000000000008</v>
      </c>
      <c r="AJ125">
        <v>1</v>
      </c>
      <c r="AK125">
        <v>1</v>
      </c>
      <c r="AL125">
        <v>1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 t="s">
        <v>3</v>
      </c>
      <c r="AT125">
        <v>31.067961</v>
      </c>
      <c r="AU125" t="s">
        <v>3</v>
      </c>
      <c r="AV125">
        <v>0</v>
      </c>
      <c r="AW125">
        <v>1</v>
      </c>
      <c r="AX125">
        <v>-1</v>
      </c>
      <c r="AY125">
        <v>0</v>
      </c>
      <c r="AZ125">
        <v>0</v>
      </c>
      <c r="BA125" t="s">
        <v>3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CV125">
        <v>0</v>
      </c>
      <c r="CW125">
        <v>0</v>
      </c>
      <c r="CX125">
        <f>ROUND(Y125*Source!I98,9)</f>
        <v>31.99999983</v>
      </c>
      <c r="CY125">
        <f>AA125</f>
        <v>1128.2</v>
      </c>
      <c r="CZ125">
        <f>AE125</f>
        <v>114.19</v>
      </c>
      <c r="DA125">
        <f>AI125</f>
        <v>9.8800000000000008</v>
      </c>
      <c r="DB125">
        <f t="shared" si="23"/>
        <v>3547.65</v>
      </c>
      <c r="DC125">
        <f t="shared" si="24"/>
        <v>0</v>
      </c>
      <c r="DD125" t="s">
        <v>3</v>
      </c>
      <c r="DE125" t="s">
        <v>3</v>
      </c>
      <c r="DF125">
        <f>ROUND(ROUND(AE125*AI125,2)*CX125,2)</f>
        <v>36102.400000000001</v>
      </c>
      <c r="DG125">
        <f t="shared" si="25"/>
        <v>0</v>
      </c>
      <c r="DH125">
        <f t="shared" si="26"/>
        <v>0</v>
      </c>
      <c r="DI125">
        <f t="shared" si="27"/>
        <v>0</v>
      </c>
      <c r="DJ125">
        <f>DF125</f>
        <v>36102.400000000001</v>
      </c>
      <c r="DK125">
        <v>0</v>
      </c>
      <c r="DL125" t="s">
        <v>3</v>
      </c>
      <c r="DM125">
        <v>0</v>
      </c>
      <c r="DN125" t="s">
        <v>3</v>
      </c>
      <c r="DO125">
        <v>0</v>
      </c>
    </row>
    <row r="126" spans="1:119" x14ac:dyDescent="0.2">
      <c r="A126">
        <f>ROW(Source!A104)</f>
        <v>104</v>
      </c>
      <c r="B126">
        <v>64249956</v>
      </c>
      <c r="C126">
        <v>64250291</v>
      </c>
      <c r="D126">
        <v>62945603</v>
      </c>
      <c r="E126">
        <v>1076</v>
      </c>
      <c r="F126">
        <v>1</v>
      </c>
      <c r="G126">
        <v>15514512</v>
      </c>
      <c r="H126">
        <v>1</v>
      </c>
      <c r="I126" t="s">
        <v>192</v>
      </c>
      <c r="J126" t="s">
        <v>3</v>
      </c>
      <c r="K126" t="s">
        <v>193</v>
      </c>
      <c r="L126">
        <v>1191</v>
      </c>
      <c r="N126">
        <v>1013</v>
      </c>
      <c r="O126" t="s">
        <v>194</v>
      </c>
      <c r="P126" t="s">
        <v>194</v>
      </c>
      <c r="Q126">
        <v>1</v>
      </c>
      <c r="W126">
        <v>0</v>
      </c>
      <c r="X126">
        <v>476480486</v>
      </c>
      <c r="Y126">
        <f t="shared" si="22"/>
        <v>70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1</v>
      </c>
      <c r="AJ126">
        <v>1</v>
      </c>
      <c r="AK126">
        <v>1</v>
      </c>
      <c r="AL126">
        <v>1</v>
      </c>
      <c r="AM126">
        <v>-2</v>
      </c>
      <c r="AN126">
        <v>0</v>
      </c>
      <c r="AO126">
        <v>1</v>
      </c>
      <c r="AP126">
        <v>0</v>
      </c>
      <c r="AQ126">
        <v>0</v>
      </c>
      <c r="AR126">
        <v>0</v>
      </c>
      <c r="AS126" t="s">
        <v>3</v>
      </c>
      <c r="AT126">
        <v>70</v>
      </c>
      <c r="AU126" t="s">
        <v>3</v>
      </c>
      <c r="AV126">
        <v>1</v>
      </c>
      <c r="AW126">
        <v>2</v>
      </c>
      <c r="AX126">
        <v>64250304</v>
      </c>
      <c r="AY126">
        <v>1</v>
      </c>
      <c r="AZ126">
        <v>0</v>
      </c>
      <c r="BA126">
        <v>78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CU126">
        <f>ROUND(AT126*Source!I104*AH126*AL126,2)</f>
        <v>0</v>
      </c>
      <c r="CV126">
        <f>ROUND(Y126*Source!I104,9)</f>
        <v>72.099999999999994</v>
      </c>
      <c r="CW126">
        <v>0</v>
      </c>
      <c r="CX126">
        <f>ROUND(Y126*Source!I104,9)</f>
        <v>72.099999999999994</v>
      </c>
      <c r="CY126">
        <f>AD126</f>
        <v>0</v>
      </c>
      <c r="CZ126">
        <f>AH126</f>
        <v>0</v>
      </c>
      <c r="DA126">
        <f>AL126</f>
        <v>1</v>
      </c>
      <c r="DB126">
        <f t="shared" si="23"/>
        <v>0</v>
      </c>
      <c r="DC126">
        <f t="shared" si="24"/>
        <v>0</v>
      </c>
      <c r="DD126" t="s">
        <v>3</v>
      </c>
      <c r="DE126" t="s">
        <v>3</v>
      </c>
      <c r="DF126">
        <f t="shared" ref="DF126:DF132" si="43">ROUND(ROUND(AE126,2)*CX126,2)</f>
        <v>0</v>
      </c>
      <c r="DG126">
        <f t="shared" si="25"/>
        <v>0</v>
      </c>
      <c r="DH126">
        <f t="shared" si="26"/>
        <v>0</v>
      </c>
      <c r="DI126">
        <f t="shared" si="27"/>
        <v>0</v>
      </c>
      <c r="DJ126">
        <f>DI126</f>
        <v>0</v>
      </c>
      <c r="DK126">
        <v>0</v>
      </c>
      <c r="DL126" t="s">
        <v>3</v>
      </c>
      <c r="DM126">
        <v>0</v>
      </c>
      <c r="DN126" t="s">
        <v>3</v>
      </c>
      <c r="DO126">
        <v>0</v>
      </c>
    </row>
    <row r="127" spans="1:119" x14ac:dyDescent="0.2">
      <c r="A127">
        <f>ROW(Source!A104)</f>
        <v>104</v>
      </c>
      <c r="B127">
        <v>64249956</v>
      </c>
      <c r="C127">
        <v>64250291</v>
      </c>
      <c r="D127">
        <v>62030395</v>
      </c>
      <c r="E127">
        <v>1</v>
      </c>
      <c r="F127">
        <v>1</v>
      </c>
      <c r="G127">
        <v>15514512</v>
      </c>
      <c r="H127">
        <v>2</v>
      </c>
      <c r="I127" t="s">
        <v>247</v>
      </c>
      <c r="J127" t="s">
        <v>248</v>
      </c>
      <c r="K127" t="s">
        <v>249</v>
      </c>
      <c r="L127">
        <v>1368</v>
      </c>
      <c r="N127">
        <v>1011</v>
      </c>
      <c r="O127" t="s">
        <v>198</v>
      </c>
      <c r="P127" t="s">
        <v>198</v>
      </c>
      <c r="Q127">
        <v>1</v>
      </c>
      <c r="W127">
        <v>0</v>
      </c>
      <c r="X127">
        <v>-247895439</v>
      </c>
      <c r="Y127">
        <f t="shared" si="22"/>
        <v>4</v>
      </c>
      <c r="AA127">
        <v>0</v>
      </c>
      <c r="AB127">
        <v>7.11</v>
      </c>
      <c r="AC127">
        <v>0</v>
      </c>
      <c r="AD127">
        <v>0</v>
      </c>
      <c r="AE127">
        <v>0</v>
      </c>
      <c r="AF127">
        <v>7.11</v>
      </c>
      <c r="AG127">
        <v>0</v>
      </c>
      <c r="AH127">
        <v>0</v>
      </c>
      <c r="AI127">
        <v>1</v>
      </c>
      <c r="AJ127">
        <v>1</v>
      </c>
      <c r="AK127">
        <v>1</v>
      </c>
      <c r="AL127">
        <v>1</v>
      </c>
      <c r="AM127">
        <v>-2</v>
      </c>
      <c r="AN127">
        <v>0</v>
      </c>
      <c r="AO127">
        <v>1</v>
      </c>
      <c r="AP127">
        <v>0</v>
      </c>
      <c r="AQ127">
        <v>0</v>
      </c>
      <c r="AR127">
        <v>0</v>
      </c>
      <c r="AS127" t="s">
        <v>3</v>
      </c>
      <c r="AT127">
        <v>4</v>
      </c>
      <c r="AU127" t="s">
        <v>3</v>
      </c>
      <c r="AV127">
        <v>0</v>
      </c>
      <c r="AW127">
        <v>2</v>
      </c>
      <c r="AX127">
        <v>64250305</v>
      </c>
      <c r="AY127">
        <v>1</v>
      </c>
      <c r="AZ127">
        <v>0</v>
      </c>
      <c r="BA127">
        <v>79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CV127">
        <v>0</v>
      </c>
      <c r="CW127">
        <f>ROUND(Y127*Source!I104*DO127,9)</f>
        <v>0</v>
      </c>
      <c r="CX127">
        <f>ROUND(Y127*Source!I104,9)</f>
        <v>4.12</v>
      </c>
      <c r="CY127">
        <f>AB127</f>
        <v>7.11</v>
      </c>
      <c r="CZ127">
        <f>AF127</f>
        <v>7.11</v>
      </c>
      <c r="DA127">
        <f>AJ127</f>
        <v>1</v>
      </c>
      <c r="DB127">
        <f t="shared" si="23"/>
        <v>28.44</v>
      </c>
      <c r="DC127">
        <f t="shared" si="24"/>
        <v>0</v>
      </c>
      <c r="DD127" t="s">
        <v>3</v>
      </c>
      <c r="DE127" t="s">
        <v>3</v>
      </c>
      <c r="DF127">
        <f t="shared" si="43"/>
        <v>0</v>
      </c>
      <c r="DG127">
        <f t="shared" si="25"/>
        <v>29.29</v>
      </c>
      <c r="DH127">
        <f t="shared" si="26"/>
        <v>0</v>
      </c>
      <c r="DI127">
        <f t="shared" si="27"/>
        <v>0</v>
      </c>
      <c r="DJ127">
        <f>DG127</f>
        <v>29.29</v>
      </c>
      <c r="DK127">
        <v>0</v>
      </c>
      <c r="DL127" t="s">
        <v>3</v>
      </c>
      <c r="DM127">
        <v>0</v>
      </c>
      <c r="DN127" t="s">
        <v>3</v>
      </c>
      <c r="DO127">
        <v>0</v>
      </c>
    </row>
    <row r="128" spans="1:119" x14ac:dyDescent="0.2">
      <c r="A128">
        <f>ROW(Source!A104)</f>
        <v>104</v>
      </c>
      <c r="B128">
        <v>64249956</v>
      </c>
      <c r="C128">
        <v>64250291</v>
      </c>
      <c r="D128">
        <v>62030693</v>
      </c>
      <c r="E128">
        <v>1</v>
      </c>
      <c r="F128">
        <v>1</v>
      </c>
      <c r="G128">
        <v>15514512</v>
      </c>
      <c r="H128">
        <v>2</v>
      </c>
      <c r="I128" t="s">
        <v>195</v>
      </c>
      <c r="J128" t="s">
        <v>196</v>
      </c>
      <c r="K128" t="s">
        <v>197</v>
      </c>
      <c r="L128">
        <v>1368</v>
      </c>
      <c r="N128">
        <v>1011</v>
      </c>
      <c r="O128" t="s">
        <v>198</v>
      </c>
      <c r="P128" t="s">
        <v>198</v>
      </c>
      <c r="Q128">
        <v>1</v>
      </c>
      <c r="W128">
        <v>0</v>
      </c>
      <c r="X128">
        <v>-1845030748</v>
      </c>
      <c r="Y128">
        <f t="shared" si="22"/>
        <v>0.11</v>
      </c>
      <c r="AA128">
        <v>0</v>
      </c>
      <c r="AB128">
        <v>83.1</v>
      </c>
      <c r="AC128">
        <v>12.62</v>
      </c>
      <c r="AD128">
        <v>0</v>
      </c>
      <c r="AE128">
        <v>0</v>
      </c>
      <c r="AF128">
        <v>83.1</v>
      </c>
      <c r="AG128">
        <v>12.62</v>
      </c>
      <c r="AH128">
        <v>0</v>
      </c>
      <c r="AI128">
        <v>1</v>
      </c>
      <c r="AJ128">
        <v>1</v>
      </c>
      <c r="AK128">
        <v>1</v>
      </c>
      <c r="AL128">
        <v>1</v>
      </c>
      <c r="AM128">
        <v>-2</v>
      </c>
      <c r="AN128">
        <v>0</v>
      </c>
      <c r="AO128">
        <v>1</v>
      </c>
      <c r="AP128">
        <v>0</v>
      </c>
      <c r="AQ128">
        <v>0</v>
      </c>
      <c r="AR128">
        <v>0</v>
      </c>
      <c r="AS128" t="s">
        <v>3</v>
      </c>
      <c r="AT128">
        <v>0.11</v>
      </c>
      <c r="AU128" t="s">
        <v>3</v>
      </c>
      <c r="AV128">
        <v>0</v>
      </c>
      <c r="AW128">
        <v>2</v>
      </c>
      <c r="AX128">
        <v>64250306</v>
      </c>
      <c r="AY128">
        <v>1</v>
      </c>
      <c r="AZ128">
        <v>0</v>
      </c>
      <c r="BA128">
        <v>80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CV128">
        <v>0</v>
      </c>
      <c r="CW128">
        <f>ROUND(Y128*Source!I104*DO128,9)</f>
        <v>1.429846</v>
      </c>
      <c r="CX128">
        <f>ROUND(Y128*Source!I104,9)</f>
        <v>0.1133</v>
      </c>
      <c r="CY128">
        <f>AB128</f>
        <v>83.1</v>
      </c>
      <c r="CZ128">
        <f>AF128</f>
        <v>83.1</v>
      </c>
      <c r="DA128">
        <f>AJ128</f>
        <v>1</v>
      </c>
      <c r="DB128">
        <f t="shared" si="23"/>
        <v>9.14</v>
      </c>
      <c r="DC128">
        <f t="shared" si="24"/>
        <v>1.39</v>
      </c>
      <c r="DD128" t="s">
        <v>3</v>
      </c>
      <c r="DE128" t="s">
        <v>3</v>
      </c>
      <c r="DF128">
        <f t="shared" si="43"/>
        <v>0</v>
      </c>
      <c r="DG128">
        <f t="shared" si="25"/>
        <v>9.42</v>
      </c>
      <c r="DH128">
        <f t="shared" si="26"/>
        <v>1.43</v>
      </c>
      <c r="DI128">
        <f t="shared" si="27"/>
        <v>0</v>
      </c>
      <c r="DJ128">
        <f>DG128</f>
        <v>9.42</v>
      </c>
      <c r="DK128">
        <v>0</v>
      </c>
      <c r="DL128" t="s">
        <v>199</v>
      </c>
      <c r="DM128">
        <v>0</v>
      </c>
      <c r="DN128" t="s">
        <v>194</v>
      </c>
      <c r="DO128">
        <v>12.62</v>
      </c>
    </row>
    <row r="129" spans="1:119" x14ac:dyDescent="0.2">
      <c r="A129">
        <f>ROW(Source!A104)</f>
        <v>104</v>
      </c>
      <c r="B129">
        <v>64249956</v>
      </c>
      <c r="C129">
        <v>64250291</v>
      </c>
      <c r="D129">
        <v>62000544</v>
      </c>
      <c r="E129">
        <v>1</v>
      </c>
      <c r="F129">
        <v>1</v>
      </c>
      <c r="G129">
        <v>15514512</v>
      </c>
      <c r="H129">
        <v>3</v>
      </c>
      <c r="I129" t="s">
        <v>250</v>
      </c>
      <c r="J129" t="s">
        <v>251</v>
      </c>
      <c r="K129" t="s">
        <v>252</v>
      </c>
      <c r="L129">
        <v>1348</v>
      </c>
      <c r="N129">
        <v>1009</v>
      </c>
      <c r="O129" t="s">
        <v>209</v>
      </c>
      <c r="P129" t="s">
        <v>209</v>
      </c>
      <c r="Q129">
        <v>1000</v>
      </c>
      <c r="W129">
        <v>0</v>
      </c>
      <c r="X129">
        <v>-1118993546</v>
      </c>
      <c r="Y129">
        <f t="shared" ref="Y129:Y192" si="44">AT129</f>
        <v>1.4E-2</v>
      </c>
      <c r="AA129">
        <v>7254.88</v>
      </c>
      <c r="AB129">
        <v>0</v>
      </c>
      <c r="AC129">
        <v>0</v>
      </c>
      <c r="AD129">
        <v>0</v>
      </c>
      <c r="AE129">
        <v>7254.88</v>
      </c>
      <c r="AF129">
        <v>0</v>
      </c>
      <c r="AG129">
        <v>0</v>
      </c>
      <c r="AH129">
        <v>0</v>
      </c>
      <c r="AI129">
        <v>1</v>
      </c>
      <c r="AJ129">
        <v>1</v>
      </c>
      <c r="AK129">
        <v>1</v>
      </c>
      <c r="AL129">
        <v>1</v>
      </c>
      <c r="AM129">
        <v>-2</v>
      </c>
      <c r="AN129">
        <v>0</v>
      </c>
      <c r="AO129">
        <v>1</v>
      </c>
      <c r="AP129">
        <v>0</v>
      </c>
      <c r="AQ129">
        <v>0</v>
      </c>
      <c r="AR129">
        <v>0</v>
      </c>
      <c r="AS129" t="s">
        <v>3</v>
      </c>
      <c r="AT129">
        <v>1.4E-2</v>
      </c>
      <c r="AU129" t="s">
        <v>3</v>
      </c>
      <c r="AV129">
        <v>0</v>
      </c>
      <c r="AW129">
        <v>2</v>
      </c>
      <c r="AX129">
        <v>64250307</v>
      </c>
      <c r="AY129">
        <v>1</v>
      </c>
      <c r="AZ129">
        <v>0</v>
      </c>
      <c r="BA129">
        <v>81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CV129">
        <v>0</v>
      </c>
      <c r="CW129">
        <v>0</v>
      </c>
      <c r="CX129">
        <f>ROUND(Y129*Source!I104,9)</f>
        <v>1.4420000000000001E-2</v>
      </c>
      <c r="CY129">
        <f t="shared" ref="CY129:CY137" si="45">AA129</f>
        <v>7254.88</v>
      </c>
      <c r="CZ129">
        <f t="shared" ref="CZ129:CZ137" si="46">AE129</f>
        <v>7254.88</v>
      </c>
      <c r="DA129">
        <f t="shared" ref="DA129:DA137" si="47">AI129</f>
        <v>1</v>
      </c>
      <c r="DB129">
        <f t="shared" ref="DB129:DB192" si="48">ROUND(ROUND(AT129*CZ129,2),6)</f>
        <v>101.57</v>
      </c>
      <c r="DC129">
        <f t="shared" ref="DC129:DC192" si="49">ROUND(ROUND(AT129*AG129,2),6)</f>
        <v>0</v>
      </c>
      <c r="DD129" t="s">
        <v>3</v>
      </c>
      <c r="DE129" t="s">
        <v>3</v>
      </c>
      <c r="DF129">
        <f t="shared" si="43"/>
        <v>104.62</v>
      </c>
      <c r="DG129">
        <f t="shared" ref="DG129:DG192" si="50">ROUND(ROUND(AF129,2)*CX129,2)</f>
        <v>0</v>
      </c>
      <c r="DH129">
        <f t="shared" ref="DH129:DH192" si="51">ROUND(ROUND(AG129,2)*CX129,2)</f>
        <v>0</v>
      </c>
      <c r="DI129">
        <f t="shared" ref="DI129:DI192" si="52">ROUND(ROUND(AH129,2)*CX129,2)</f>
        <v>0</v>
      </c>
      <c r="DJ129">
        <f t="shared" ref="DJ129:DJ137" si="53">DF129</f>
        <v>104.62</v>
      </c>
      <c r="DK129">
        <v>0</v>
      </c>
      <c r="DL129" t="s">
        <v>3</v>
      </c>
      <c r="DM129">
        <v>0</v>
      </c>
      <c r="DN129" t="s">
        <v>3</v>
      </c>
      <c r="DO129">
        <v>0</v>
      </c>
    </row>
    <row r="130" spans="1:119" x14ac:dyDescent="0.2">
      <c r="A130">
        <f>ROW(Source!A104)</f>
        <v>104</v>
      </c>
      <c r="B130">
        <v>64249956</v>
      </c>
      <c r="C130">
        <v>64250291</v>
      </c>
      <c r="D130">
        <v>62001017</v>
      </c>
      <c r="E130">
        <v>1</v>
      </c>
      <c r="F130">
        <v>1</v>
      </c>
      <c r="G130">
        <v>15514512</v>
      </c>
      <c r="H130">
        <v>3</v>
      </c>
      <c r="I130" t="s">
        <v>253</v>
      </c>
      <c r="J130" t="s">
        <v>254</v>
      </c>
      <c r="K130" t="s">
        <v>255</v>
      </c>
      <c r="L130">
        <v>1348</v>
      </c>
      <c r="N130">
        <v>1009</v>
      </c>
      <c r="O130" t="s">
        <v>209</v>
      </c>
      <c r="P130" t="s">
        <v>209</v>
      </c>
      <c r="Q130">
        <v>1000</v>
      </c>
      <c r="W130">
        <v>0</v>
      </c>
      <c r="X130">
        <v>841672276</v>
      </c>
      <c r="Y130">
        <f t="shared" si="44"/>
        <v>2.4000000000000001E-5</v>
      </c>
      <c r="AA130">
        <v>8596.85</v>
      </c>
      <c r="AB130">
        <v>0</v>
      </c>
      <c r="AC130">
        <v>0</v>
      </c>
      <c r="AD130">
        <v>0</v>
      </c>
      <c r="AE130">
        <v>8596.85</v>
      </c>
      <c r="AF130">
        <v>0</v>
      </c>
      <c r="AG130">
        <v>0</v>
      </c>
      <c r="AH130">
        <v>0</v>
      </c>
      <c r="AI130">
        <v>1</v>
      </c>
      <c r="AJ130">
        <v>1</v>
      </c>
      <c r="AK130">
        <v>1</v>
      </c>
      <c r="AL130">
        <v>1</v>
      </c>
      <c r="AM130">
        <v>-2</v>
      </c>
      <c r="AN130">
        <v>0</v>
      </c>
      <c r="AO130">
        <v>1</v>
      </c>
      <c r="AP130">
        <v>0</v>
      </c>
      <c r="AQ130">
        <v>0</v>
      </c>
      <c r="AR130">
        <v>0</v>
      </c>
      <c r="AS130" t="s">
        <v>3</v>
      </c>
      <c r="AT130">
        <v>2.4000000000000001E-5</v>
      </c>
      <c r="AU130" t="s">
        <v>3</v>
      </c>
      <c r="AV130">
        <v>0</v>
      </c>
      <c r="AW130">
        <v>2</v>
      </c>
      <c r="AX130">
        <v>64250308</v>
      </c>
      <c r="AY130">
        <v>1</v>
      </c>
      <c r="AZ130">
        <v>0</v>
      </c>
      <c r="BA130">
        <v>82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CV130">
        <v>0</v>
      </c>
      <c r="CW130">
        <v>0</v>
      </c>
      <c r="CX130">
        <f>ROUND(Y130*Source!I104,9)</f>
        <v>2.472E-5</v>
      </c>
      <c r="CY130">
        <f t="shared" si="45"/>
        <v>8596.85</v>
      </c>
      <c r="CZ130">
        <f t="shared" si="46"/>
        <v>8596.85</v>
      </c>
      <c r="DA130">
        <f t="shared" si="47"/>
        <v>1</v>
      </c>
      <c r="DB130">
        <f t="shared" si="48"/>
        <v>0.21</v>
      </c>
      <c r="DC130">
        <f t="shared" si="49"/>
        <v>0</v>
      </c>
      <c r="DD130" t="s">
        <v>3</v>
      </c>
      <c r="DE130" t="s">
        <v>3</v>
      </c>
      <c r="DF130">
        <f t="shared" si="43"/>
        <v>0.21</v>
      </c>
      <c r="DG130">
        <f t="shared" si="50"/>
        <v>0</v>
      </c>
      <c r="DH130">
        <f t="shared" si="51"/>
        <v>0</v>
      </c>
      <c r="DI130">
        <f t="shared" si="52"/>
        <v>0</v>
      </c>
      <c r="DJ130">
        <f t="shared" si="53"/>
        <v>0.21</v>
      </c>
      <c r="DK130">
        <v>0</v>
      </c>
      <c r="DL130" t="s">
        <v>3</v>
      </c>
      <c r="DM130">
        <v>0</v>
      </c>
      <c r="DN130" t="s">
        <v>3</v>
      </c>
      <c r="DO130">
        <v>0</v>
      </c>
    </row>
    <row r="131" spans="1:119" x14ac:dyDescent="0.2">
      <c r="A131">
        <f>ROW(Source!A104)</f>
        <v>104</v>
      </c>
      <c r="B131">
        <v>64249956</v>
      </c>
      <c r="C131">
        <v>64250291</v>
      </c>
      <c r="D131">
        <v>61999975</v>
      </c>
      <c r="E131">
        <v>1</v>
      </c>
      <c r="F131">
        <v>1</v>
      </c>
      <c r="G131">
        <v>15514512</v>
      </c>
      <c r="H131">
        <v>3</v>
      </c>
      <c r="I131" t="s">
        <v>256</v>
      </c>
      <c r="J131" t="s">
        <v>257</v>
      </c>
      <c r="K131" t="s">
        <v>258</v>
      </c>
      <c r="L131">
        <v>1354</v>
      </c>
      <c r="N131">
        <v>1010</v>
      </c>
      <c r="O131" t="s">
        <v>55</v>
      </c>
      <c r="P131" t="s">
        <v>55</v>
      </c>
      <c r="Q131">
        <v>1</v>
      </c>
      <c r="W131">
        <v>0</v>
      </c>
      <c r="X131">
        <v>235182232</v>
      </c>
      <c r="Y131">
        <f t="shared" si="44"/>
        <v>97.6</v>
      </c>
      <c r="AA131">
        <v>3.86</v>
      </c>
      <c r="AB131">
        <v>0</v>
      </c>
      <c r="AC131">
        <v>0</v>
      </c>
      <c r="AD131">
        <v>0</v>
      </c>
      <c r="AE131">
        <v>3.86</v>
      </c>
      <c r="AF131">
        <v>0</v>
      </c>
      <c r="AG131">
        <v>0</v>
      </c>
      <c r="AH131">
        <v>0</v>
      </c>
      <c r="AI131">
        <v>1</v>
      </c>
      <c r="AJ131">
        <v>1</v>
      </c>
      <c r="AK131">
        <v>1</v>
      </c>
      <c r="AL131">
        <v>1</v>
      </c>
      <c r="AM131">
        <v>-2</v>
      </c>
      <c r="AN131">
        <v>0</v>
      </c>
      <c r="AO131">
        <v>1</v>
      </c>
      <c r="AP131">
        <v>0</v>
      </c>
      <c r="AQ131">
        <v>0</v>
      </c>
      <c r="AR131">
        <v>0</v>
      </c>
      <c r="AS131" t="s">
        <v>3</v>
      </c>
      <c r="AT131">
        <v>97.6</v>
      </c>
      <c r="AU131" t="s">
        <v>3</v>
      </c>
      <c r="AV131">
        <v>0</v>
      </c>
      <c r="AW131">
        <v>2</v>
      </c>
      <c r="AX131">
        <v>64250309</v>
      </c>
      <c r="AY131">
        <v>1</v>
      </c>
      <c r="AZ131">
        <v>0</v>
      </c>
      <c r="BA131">
        <v>83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CV131">
        <v>0</v>
      </c>
      <c r="CW131">
        <v>0</v>
      </c>
      <c r="CX131">
        <f>ROUND(Y131*Source!I104,9)</f>
        <v>100.52800000000001</v>
      </c>
      <c r="CY131">
        <f t="shared" si="45"/>
        <v>3.86</v>
      </c>
      <c r="CZ131">
        <f t="shared" si="46"/>
        <v>3.86</v>
      </c>
      <c r="DA131">
        <f t="shared" si="47"/>
        <v>1</v>
      </c>
      <c r="DB131">
        <f t="shared" si="48"/>
        <v>376.74</v>
      </c>
      <c r="DC131">
        <f t="shared" si="49"/>
        <v>0</v>
      </c>
      <c r="DD131" t="s">
        <v>3</v>
      </c>
      <c r="DE131" t="s">
        <v>3</v>
      </c>
      <c r="DF131">
        <f t="shared" si="43"/>
        <v>388.04</v>
      </c>
      <c r="DG131">
        <f t="shared" si="50"/>
        <v>0</v>
      </c>
      <c r="DH131">
        <f t="shared" si="51"/>
        <v>0</v>
      </c>
      <c r="DI131">
        <f t="shared" si="52"/>
        <v>0</v>
      </c>
      <c r="DJ131">
        <f t="shared" si="53"/>
        <v>388.04</v>
      </c>
      <c r="DK131">
        <v>0</v>
      </c>
      <c r="DL131" t="s">
        <v>3</v>
      </c>
      <c r="DM131">
        <v>0</v>
      </c>
      <c r="DN131" t="s">
        <v>3</v>
      </c>
      <c r="DO131">
        <v>0</v>
      </c>
    </row>
    <row r="132" spans="1:119" x14ac:dyDescent="0.2">
      <c r="A132">
        <f>ROW(Source!A104)</f>
        <v>104</v>
      </c>
      <c r="B132">
        <v>64249956</v>
      </c>
      <c r="C132">
        <v>64250291</v>
      </c>
      <c r="D132">
        <v>62000150</v>
      </c>
      <c r="E132">
        <v>1</v>
      </c>
      <c r="F132">
        <v>1</v>
      </c>
      <c r="G132">
        <v>15514512</v>
      </c>
      <c r="H132">
        <v>3</v>
      </c>
      <c r="I132" t="s">
        <v>206</v>
      </c>
      <c r="J132" t="s">
        <v>207</v>
      </c>
      <c r="K132" t="s">
        <v>208</v>
      </c>
      <c r="L132">
        <v>1348</v>
      </c>
      <c r="N132">
        <v>1009</v>
      </c>
      <c r="O132" t="s">
        <v>209</v>
      </c>
      <c r="P132" t="s">
        <v>209</v>
      </c>
      <c r="Q132">
        <v>1000</v>
      </c>
      <c r="W132">
        <v>0</v>
      </c>
      <c r="X132">
        <v>-620210662</v>
      </c>
      <c r="Y132">
        <f t="shared" si="44"/>
        <v>2.7000000000000001E-3</v>
      </c>
      <c r="AA132">
        <v>11242.42</v>
      </c>
      <c r="AB132">
        <v>0</v>
      </c>
      <c r="AC132">
        <v>0</v>
      </c>
      <c r="AD132">
        <v>0</v>
      </c>
      <c r="AE132">
        <v>11242.42</v>
      </c>
      <c r="AF132">
        <v>0</v>
      </c>
      <c r="AG132">
        <v>0</v>
      </c>
      <c r="AH132">
        <v>0</v>
      </c>
      <c r="AI132">
        <v>1</v>
      </c>
      <c r="AJ132">
        <v>1</v>
      </c>
      <c r="AK132">
        <v>1</v>
      </c>
      <c r="AL132">
        <v>1</v>
      </c>
      <c r="AM132">
        <v>-2</v>
      </c>
      <c r="AN132">
        <v>0</v>
      </c>
      <c r="AO132">
        <v>1</v>
      </c>
      <c r="AP132">
        <v>0</v>
      </c>
      <c r="AQ132">
        <v>0</v>
      </c>
      <c r="AR132">
        <v>0</v>
      </c>
      <c r="AS132" t="s">
        <v>3</v>
      </c>
      <c r="AT132">
        <v>2.7000000000000001E-3</v>
      </c>
      <c r="AU132" t="s">
        <v>3</v>
      </c>
      <c r="AV132">
        <v>0</v>
      </c>
      <c r="AW132">
        <v>2</v>
      </c>
      <c r="AX132">
        <v>64250310</v>
      </c>
      <c r="AY132">
        <v>1</v>
      </c>
      <c r="AZ132">
        <v>0</v>
      </c>
      <c r="BA132">
        <v>84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CV132">
        <v>0</v>
      </c>
      <c r="CW132">
        <v>0</v>
      </c>
      <c r="CX132">
        <f>ROUND(Y132*Source!I104,9)</f>
        <v>2.7810000000000001E-3</v>
      </c>
      <c r="CY132">
        <f t="shared" si="45"/>
        <v>11242.42</v>
      </c>
      <c r="CZ132">
        <f t="shared" si="46"/>
        <v>11242.42</v>
      </c>
      <c r="DA132">
        <f t="shared" si="47"/>
        <v>1</v>
      </c>
      <c r="DB132">
        <f t="shared" si="48"/>
        <v>30.35</v>
      </c>
      <c r="DC132">
        <f t="shared" si="49"/>
        <v>0</v>
      </c>
      <c r="DD132" t="s">
        <v>3</v>
      </c>
      <c r="DE132" t="s">
        <v>3</v>
      </c>
      <c r="DF132">
        <f t="shared" si="43"/>
        <v>31.27</v>
      </c>
      <c r="DG132">
        <f t="shared" si="50"/>
        <v>0</v>
      </c>
      <c r="DH132">
        <f t="shared" si="51"/>
        <v>0</v>
      </c>
      <c r="DI132">
        <f t="shared" si="52"/>
        <v>0</v>
      </c>
      <c r="DJ132">
        <f t="shared" si="53"/>
        <v>31.27</v>
      </c>
      <c r="DK132">
        <v>0</v>
      </c>
      <c r="DL132" t="s">
        <v>3</v>
      </c>
      <c r="DM132">
        <v>0</v>
      </c>
      <c r="DN132" t="s">
        <v>3</v>
      </c>
      <c r="DO132">
        <v>0</v>
      </c>
    </row>
    <row r="133" spans="1:119" x14ac:dyDescent="0.2">
      <c r="A133">
        <f>ROW(Source!A104)</f>
        <v>104</v>
      </c>
      <c r="B133">
        <v>64249956</v>
      </c>
      <c r="C133">
        <v>64250291</v>
      </c>
      <c r="D133">
        <v>0</v>
      </c>
      <c r="E133">
        <v>1076</v>
      </c>
      <c r="F133">
        <v>1</v>
      </c>
      <c r="G133">
        <v>15514512</v>
      </c>
      <c r="H133">
        <v>3</v>
      </c>
      <c r="I133" t="s">
        <v>16</v>
      </c>
      <c r="J133" t="s">
        <v>3</v>
      </c>
      <c r="K133" t="s">
        <v>54</v>
      </c>
      <c r="L133">
        <v>1354</v>
      </c>
      <c r="N133">
        <v>1010</v>
      </c>
      <c r="O133" t="s">
        <v>55</v>
      </c>
      <c r="P133" t="s">
        <v>55</v>
      </c>
      <c r="Q133">
        <v>1</v>
      </c>
      <c r="W133">
        <v>0</v>
      </c>
      <c r="X133">
        <v>277238542</v>
      </c>
      <c r="Y133">
        <f t="shared" si="44"/>
        <v>12.621359</v>
      </c>
      <c r="AA133">
        <v>14485.76</v>
      </c>
      <c r="AB133">
        <v>0</v>
      </c>
      <c r="AC133">
        <v>0</v>
      </c>
      <c r="AD133">
        <v>0</v>
      </c>
      <c r="AE133">
        <v>1466.17</v>
      </c>
      <c r="AF133">
        <v>0</v>
      </c>
      <c r="AG133">
        <v>0</v>
      </c>
      <c r="AH133">
        <v>0</v>
      </c>
      <c r="AI133">
        <v>9.8800000000000008</v>
      </c>
      <c r="AJ133">
        <v>1</v>
      </c>
      <c r="AK133">
        <v>1</v>
      </c>
      <c r="AL133">
        <v>1</v>
      </c>
      <c r="AM133">
        <v>-2</v>
      </c>
      <c r="AN133">
        <v>0</v>
      </c>
      <c r="AO133">
        <v>0</v>
      </c>
      <c r="AP133">
        <v>0</v>
      </c>
      <c r="AQ133">
        <v>0</v>
      </c>
      <c r="AR133">
        <v>0</v>
      </c>
      <c r="AS133" t="s">
        <v>3</v>
      </c>
      <c r="AT133">
        <v>12.621359</v>
      </c>
      <c r="AU133" t="s">
        <v>3</v>
      </c>
      <c r="AV133">
        <v>0</v>
      </c>
      <c r="AW133">
        <v>1</v>
      </c>
      <c r="AX133">
        <v>-1</v>
      </c>
      <c r="AY133">
        <v>0</v>
      </c>
      <c r="AZ133">
        <v>0</v>
      </c>
      <c r="BA133" t="s">
        <v>3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CV133">
        <v>0</v>
      </c>
      <c r="CW133">
        <v>0</v>
      </c>
      <c r="CX133">
        <f>ROUND(Y133*Source!I104,9)</f>
        <v>12.999999770000001</v>
      </c>
      <c r="CY133">
        <f t="shared" si="45"/>
        <v>14485.76</v>
      </c>
      <c r="CZ133">
        <f t="shared" si="46"/>
        <v>1466.17</v>
      </c>
      <c r="DA133">
        <f t="shared" si="47"/>
        <v>9.8800000000000008</v>
      </c>
      <c r="DB133">
        <f t="shared" si="48"/>
        <v>18505.060000000001</v>
      </c>
      <c r="DC133">
        <f t="shared" si="49"/>
        <v>0</v>
      </c>
      <c r="DD133" t="s">
        <v>3</v>
      </c>
      <c r="DE133" t="s">
        <v>3</v>
      </c>
      <c r="DF133">
        <f>ROUND(ROUND(AE133*AI133,2)*CX133,2)</f>
        <v>188314.88</v>
      </c>
      <c r="DG133">
        <f t="shared" si="50"/>
        <v>0</v>
      </c>
      <c r="DH133">
        <f t="shared" si="51"/>
        <v>0</v>
      </c>
      <c r="DI133">
        <f t="shared" si="52"/>
        <v>0</v>
      </c>
      <c r="DJ133">
        <f t="shared" si="53"/>
        <v>188314.88</v>
      </c>
      <c r="DK133">
        <v>0</v>
      </c>
      <c r="DL133" t="s">
        <v>3</v>
      </c>
      <c r="DM133">
        <v>0</v>
      </c>
      <c r="DN133" t="s">
        <v>3</v>
      </c>
      <c r="DO133">
        <v>0</v>
      </c>
    </row>
    <row r="134" spans="1:119" x14ac:dyDescent="0.2">
      <c r="A134">
        <f>ROW(Source!A104)</f>
        <v>104</v>
      </c>
      <c r="B134">
        <v>64249956</v>
      </c>
      <c r="C134">
        <v>64250291</v>
      </c>
      <c r="D134">
        <v>0</v>
      </c>
      <c r="E134">
        <v>1076</v>
      </c>
      <c r="F134">
        <v>1</v>
      </c>
      <c r="G134">
        <v>15514512</v>
      </c>
      <c r="H134">
        <v>3</v>
      </c>
      <c r="I134" t="s">
        <v>16</v>
      </c>
      <c r="J134" t="s">
        <v>3</v>
      </c>
      <c r="K134" t="s">
        <v>58</v>
      </c>
      <c r="L134">
        <v>1354</v>
      </c>
      <c r="N134">
        <v>1010</v>
      </c>
      <c r="O134" t="s">
        <v>55</v>
      </c>
      <c r="P134" t="s">
        <v>55</v>
      </c>
      <c r="Q134">
        <v>1</v>
      </c>
      <c r="W134">
        <v>0</v>
      </c>
      <c r="X134">
        <v>-1269339310</v>
      </c>
      <c r="Y134">
        <f t="shared" si="44"/>
        <v>12.621359</v>
      </c>
      <c r="AA134">
        <v>6756.54</v>
      </c>
      <c r="AB134">
        <v>0</v>
      </c>
      <c r="AC134">
        <v>0</v>
      </c>
      <c r="AD134">
        <v>0</v>
      </c>
      <c r="AE134">
        <v>683.86</v>
      </c>
      <c r="AF134">
        <v>0</v>
      </c>
      <c r="AG134">
        <v>0</v>
      </c>
      <c r="AH134">
        <v>0</v>
      </c>
      <c r="AI134">
        <v>9.8800000000000008</v>
      </c>
      <c r="AJ134">
        <v>1</v>
      </c>
      <c r="AK134">
        <v>1</v>
      </c>
      <c r="AL134">
        <v>1</v>
      </c>
      <c r="AM134">
        <v>-2</v>
      </c>
      <c r="AN134">
        <v>0</v>
      </c>
      <c r="AO134">
        <v>0</v>
      </c>
      <c r="AP134">
        <v>0</v>
      </c>
      <c r="AQ134">
        <v>0</v>
      </c>
      <c r="AR134">
        <v>0</v>
      </c>
      <c r="AS134" t="s">
        <v>3</v>
      </c>
      <c r="AT134">
        <v>12.621359</v>
      </c>
      <c r="AU134" t="s">
        <v>3</v>
      </c>
      <c r="AV134">
        <v>0</v>
      </c>
      <c r="AW134">
        <v>1</v>
      </c>
      <c r="AX134">
        <v>-1</v>
      </c>
      <c r="AY134">
        <v>0</v>
      </c>
      <c r="AZ134">
        <v>0</v>
      </c>
      <c r="BA134" t="s">
        <v>3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CV134">
        <v>0</v>
      </c>
      <c r="CW134">
        <v>0</v>
      </c>
      <c r="CX134">
        <f>ROUND(Y134*Source!I104,9)</f>
        <v>12.999999770000001</v>
      </c>
      <c r="CY134">
        <f t="shared" si="45"/>
        <v>6756.54</v>
      </c>
      <c r="CZ134">
        <f t="shared" si="46"/>
        <v>683.86</v>
      </c>
      <c r="DA134">
        <f t="shared" si="47"/>
        <v>9.8800000000000008</v>
      </c>
      <c r="DB134">
        <f t="shared" si="48"/>
        <v>8631.24</v>
      </c>
      <c r="DC134">
        <f t="shared" si="49"/>
        <v>0</v>
      </c>
      <c r="DD134" t="s">
        <v>3</v>
      </c>
      <c r="DE134" t="s">
        <v>3</v>
      </c>
      <c r="DF134">
        <f>ROUND(ROUND(AE134*AI134,2)*CX134,2)</f>
        <v>87835.02</v>
      </c>
      <c r="DG134">
        <f t="shared" si="50"/>
        <v>0</v>
      </c>
      <c r="DH134">
        <f t="shared" si="51"/>
        <v>0</v>
      </c>
      <c r="DI134">
        <f t="shared" si="52"/>
        <v>0</v>
      </c>
      <c r="DJ134">
        <f t="shared" si="53"/>
        <v>87835.02</v>
      </c>
      <c r="DK134">
        <v>0</v>
      </c>
      <c r="DL134" t="s">
        <v>3</v>
      </c>
      <c r="DM134">
        <v>0</v>
      </c>
      <c r="DN134" t="s">
        <v>3</v>
      </c>
      <c r="DO134">
        <v>0</v>
      </c>
    </row>
    <row r="135" spans="1:119" x14ac:dyDescent="0.2">
      <c r="A135">
        <f>ROW(Source!A104)</f>
        <v>104</v>
      </c>
      <c r="B135">
        <v>64249956</v>
      </c>
      <c r="C135">
        <v>64250291</v>
      </c>
      <c r="D135">
        <v>0</v>
      </c>
      <c r="E135">
        <v>1076</v>
      </c>
      <c r="F135">
        <v>1</v>
      </c>
      <c r="G135">
        <v>15514512</v>
      </c>
      <c r="H135">
        <v>3</v>
      </c>
      <c r="I135" t="s">
        <v>16</v>
      </c>
      <c r="J135" t="s">
        <v>3</v>
      </c>
      <c r="K135" t="s">
        <v>61</v>
      </c>
      <c r="L135">
        <v>1354</v>
      </c>
      <c r="N135">
        <v>1010</v>
      </c>
      <c r="O135" t="s">
        <v>55</v>
      </c>
      <c r="P135" t="s">
        <v>55</v>
      </c>
      <c r="Q135">
        <v>1</v>
      </c>
      <c r="W135">
        <v>0</v>
      </c>
      <c r="X135">
        <v>1154660637</v>
      </c>
      <c r="Y135">
        <f t="shared" si="44"/>
        <v>28.155339999999999</v>
      </c>
      <c r="AA135">
        <v>1943.4</v>
      </c>
      <c r="AB135">
        <v>0</v>
      </c>
      <c r="AC135">
        <v>0</v>
      </c>
      <c r="AD135">
        <v>0</v>
      </c>
      <c r="AE135">
        <v>196.70000000000002</v>
      </c>
      <c r="AF135">
        <v>0</v>
      </c>
      <c r="AG135">
        <v>0</v>
      </c>
      <c r="AH135">
        <v>0</v>
      </c>
      <c r="AI135">
        <v>9.8800000000000008</v>
      </c>
      <c r="AJ135">
        <v>1</v>
      </c>
      <c r="AK135">
        <v>1</v>
      </c>
      <c r="AL135">
        <v>1</v>
      </c>
      <c r="AM135">
        <v>-2</v>
      </c>
      <c r="AN135">
        <v>0</v>
      </c>
      <c r="AO135">
        <v>0</v>
      </c>
      <c r="AP135">
        <v>0</v>
      </c>
      <c r="AQ135">
        <v>0</v>
      </c>
      <c r="AR135">
        <v>0</v>
      </c>
      <c r="AS135" t="s">
        <v>3</v>
      </c>
      <c r="AT135">
        <v>28.155339999999999</v>
      </c>
      <c r="AU135" t="s">
        <v>3</v>
      </c>
      <c r="AV135">
        <v>0</v>
      </c>
      <c r="AW135">
        <v>1</v>
      </c>
      <c r="AX135">
        <v>-1</v>
      </c>
      <c r="AY135">
        <v>0</v>
      </c>
      <c r="AZ135">
        <v>0</v>
      </c>
      <c r="BA135" t="s">
        <v>3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CV135">
        <v>0</v>
      </c>
      <c r="CW135">
        <v>0</v>
      </c>
      <c r="CX135">
        <f>ROUND(Y135*Source!I104,9)</f>
        <v>29.000000199999999</v>
      </c>
      <c r="CY135">
        <f t="shared" si="45"/>
        <v>1943.4</v>
      </c>
      <c r="CZ135">
        <f t="shared" si="46"/>
        <v>196.70000000000002</v>
      </c>
      <c r="DA135">
        <f t="shared" si="47"/>
        <v>9.8800000000000008</v>
      </c>
      <c r="DB135">
        <f t="shared" si="48"/>
        <v>5538.16</v>
      </c>
      <c r="DC135">
        <f t="shared" si="49"/>
        <v>0</v>
      </c>
      <c r="DD135" t="s">
        <v>3</v>
      </c>
      <c r="DE135" t="s">
        <v>3</v>
      </c>
      <c r="DF135">
        <f>ROUND(ROUND(AE135*AI135,2)*CX135,2)</f>
        <v>56358.6</v>
      </c>
      <c r="DG135">
        <f t="shared" si="50"/>
        <v>0</v>
      </c>
      <c r="DH135">
        <f t="shared" si="51"/>
        <v>0</v>
      </c>
      <c r="DI135">
        <f t="shared" si="52"/>
        <v>0</v>
      </c>
      <c r="DJ135">
        <f t="shared" si="53"/>
        <v>56358.6</v>
      </c>
      <c r="DK135">
        <v>0</v>
      </c>
      <c r="DL135" t="s">
        <v>3</v>
      </c>
      <c r="DM135">
        <v>0</v>
      </c>
      <c r="DN135" t="s">
        <v>3</v>
      </c>
      <c r="DO135">
        <v>0</v>
      </c>
    </row>
    <row r="136" spans="1:119" x14ac:dyDescent="0.2">
      <c r="A136">
        <f>ROW(Source!A104)</f>
        <v>104</v>
      </c>
      <c r="B136">
        <v>64249956</v>
      </c>
      <c r="C136">
        <v>64250291</v>
      </c>
      <c r="D136">
        <v>0</v>
      </c>
      <c r="E136">
        <v>1076</v>
      </c>
      <c r="F136">
        <v>1</v>
      </c>
      <c r="G136">
        <v>15514512</v>
      </c>
      <c r="H136">
        <v>3</v>
      </c>
      <c r="I136" t="s">
        <v>16</v>
      </c>
      <c r="J136" t="s">
        <v>3</v>
      </c>
      <c r="K136" t="s">
        <v>64</v>
      </c>
      <c r="L136">
        <v>1354</v>
      </c>
      <c r="N136">
        <v>1010</v>
      </c>
      <c r="O136" t="s">
        <v>55</v>
      </c>
      <c r="P136" t="s">
        <v>55</v>
      </c>
      <c r="Q136">
        <v>1</v>
      </c>
      <c r="W136">
        <v>0</v>
      </c>
      <c r="X136">
        <v>158177034</v>
      </c>
      <c r="Y136">
        <f t="shared" si="44"/>
        <v>15.533981000000001</v>
      </c>
      <c r="AA136">
        <v>1175.52</v>
      </c>
      <c r="AB136">
        <v>0</v>
      </c>
      <c r="AC136">
        <v>0</v>
      </c>
      <c r="AD136">
        <v>0</v>
      </c>
      <c r="AE136">
        <v>118.98</v>
      </c>
      <c r="AF136">
        <v>0</v>
      </c>
      <c r="AG136">
        <v>0</v>
      </c>
      <c r="AH136">
        <v>0</v>
      </c>
      <c r="AI136">
        <v>9.8800000000000008</v>
      </c>
      <c r="AJ136">
        <v>1</v>
      </c>
      <c r="AK136">
        <v>1</v>
      </c>
      <c r="AL136">
        <v>1</v>
      </c>
      <c r="AM136">
        <v>-2</v>
      </c>
      <c r="AN136">
        <v>0</v>
      </c>
      <c r="AO136">
        <v>0</v>
      </c>
      <c r="AP136">
        <v>0</v>
      </c>
      <c r="AQ136">
        <v>0</v>
      </c>
      <c r="AR136">
        <v>0</v>
      </c>
      <c r="AS136" t="s">
        <v>3</v>
      </c>
      <c r="AT136">
        <v>15.533981000000001</v>
      </c>
      <c r="AU136" t="s">
        <v>3</v>
      </c>
      <c r="AV136">
        <v>0</v>
      </c>
      <c r="AW136">
        <v>1</v>
      </c>
      <c r="AX136">
        <v>-1</v>
      </c>
      <c r="AY136">
        <v>0</v>
      </c>
      <c r="AZ136">
        <v>0</v>
      </c>
      <c r="BA136" t="s">
        <v>3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CV136">
        <v>0</v>
      </c>
      <c r="CW136">
        <v>0</v>
      </c>
      <c r="CX136">
        <f>ROUND(Y136*Source!I104,9)</f>
        <v>16.00000043</v>
      </c>
      <c r="CY136">
        <f t="shared" si="45"/>
        <v>1175.52</v>
      </c>
      <c r="CZ136">
        <f t="shared" si="46"/>
        <v>118.98</v>
      </c>
      <c r="DA136">
        <f t="shared" si="47"/>
        <v>9.8800000000000008</v>
      </c>
      <c r="DB136">
        <f t="shared" si="48"/>
        <v>1848.23</v>
      </c>
      <c r="DC136">
        <f t="shared" si="49"/>
        <v>0</v>
      </c>
      <c r="DD136" t="s">
        <v>3</v>
      </c>
      <c r="DE136" t="s">
        <v>3</v>
      </c>
      <c r="DF136">
        <f>ROUND(ROUND(AE136*AI136,2)*CX136,2)</f>
        <v>18808.32</v>
      </c>
      <c r="DG136">
        <f t="shared" si="50"/>
        <v>0</v>
      </c>
      <c r="DH136">
        <f t="shared" si="51"/>
        <v>0</v>
      </c>
      <c r="DI136">
        <f t="shared" si="52"/>
        <v>0</v>
      </c>
      <c r="DJ136">
        <f t="shared" si="53"/>
        <v>18808.32</v>
      </c>
      <c r="DK136">
        <v>0</v>
      </c>
      <c r="DL136" t="s">
        <v>3</v>
      </c>
      <c r="DM136">
        <v>0</v>
      </c>
      <c r="DN136" t="s">
        <v>3</v>
      </c>
      <c r="DO136">
        <v>0</v>
      </c>
    </row>
    <row r="137" spans="1:119" x14ac:dyDescent="0.2">
      <c r="A137">
        <f>ROW(Source!A104)</f>
        <v>104</v>
      </c>
      <c r="B137">
        <v>64249956</v>
      </c>
      <c r="C137">
        <v>64250291</v>
      </c>
      <c r="D137">
        <v>0</v>
      </c>
      <c r="E137">
        <v>1076</v>
      </c>
      <c r="F137">
        <v>1</v>
      </c>
      <c r="G137">
        <v>15514512</v>
      </c>
      <c r="H137">
        <v>3</v>
      </c>
      <c r="I137" t="s">
        <v>16</v>
      </c>
      <c r="J137" t="s">
        <v>3</v>
      </c>
      <c r="K137" t="s">
        <v>67</v>
      </c>
      <c r="L137">
        <v>1354</v>
      </c>
      <c r="N137">
        <v>1010</v>
      </c>
      <c r="O137" t="s">
        <v>55</v>
      </c>
      <c r="P137" t="s">
        <v>55</v>
      </c>
      <c r="Q137">
        <v>1</v>
      </c>
      <c r="W137">
        <v>0</v>
      </c>
      <c r="X137">
        <v>-138536489</v>
      </c>
      <c r="Y137">
        <f t="shared" si="44"/>
        <v>31.067961</v>
      </c>
      <c r="AA137">
        <v>1128.2</v>
      </c>
      <c r="AB137">
        <v>0</v>
      </c>
      <c r="AC137">
        <v>0</v>
      </c>
      <c r="AD137">
        <v>0</v>
      </c>
      <c r="AE137">
        <v>114.19</v>
      </c>
      <c r="AF137">
        <v>0</v>
      </c>
      <c r="AG137">
        <v>0</v>
      </c>
      <c r="AH137">
        <v>0</v>
      </c>
      <c r="AI137">
        <v>9.8800000000000008</v>
      </c>
      <c r="AJ137">
        <v>1</v>
      </c>
      <c r="AK137">
        <v>1</v>
      </c>
      <c r="AL137">
        <v>1</v>
      </c>
      <c r="AM137">
        <v>-2</v>
      </c>
      <c r="AN137">
        <v>0</v>
      </c>
      <c r="AO137">
        <v>0</v>
      </c>
      <c r="AP137">
        <v>0</v>
      </c>
      <c r="AQ137">
        <v>0</v>
      </c>
      <c r="AR137">
        <v>0</v>
      </c>
      <c r="AS137" t="s">
        <v>3</v>
      </c>
      <c r="AT137">
        <v>31.067961</v>
      </c>
      <c r="AU137" t="s">
        <v>3</v>
      </c>
      <c r="AV137">
        <v>0</v>
      </c>
      <c r="AW137">
        <v>1</v>
      </c>
      <c r="AX137">
        <v>-1</v>
      </c>
      <c r="AY137">
        <v>0</v>
      </c>
      <c r="AZ137">
        <v>0</v>
      </c>
      <c r="BA137" t="s">
        <v>3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CV137">
        <v>0</v>
      </c>
      <c r="CW137">
        <v>0</v>
      </c>
      <c r="CX137">
        <f>ROUND(Y137*Source!I104,9)</f>
        <v>31.99999983</v>
      </c>
      <c r="CY137">
        <f t="shared" si="45"/>
        <v>1128.2</v>
      </c>
      <c r="CZ137">
        <f t="shared" si="46"/>
        <v>114.19</v>
      </c>
      <c r="DA137">
        <f t="shared" si="47"/>
        <v>9.8800000000000008</v>
      </c>
      <c r="DB137">
        <f t="shared" si="48"/>
        <v>3547.65</v>
      </c>
      <c r="DC137">
        <f t="shared" si="49"/>
        <v>0</v>
      </c>
      <c r="DD137" t="s">
        <v>3</v>
      </c>
      <c r="DE137" t="s">
        <v>3</v>
      </c>
      <c r="DF137">
        <f>ROUND(ROUND(AE137*AI137,2)*CX137,2)</f>
        <v>36102.400000000001</v>
      </c>
      <c r="DG137">
        <f t="shared" si="50"/>
        <v>0</v>
      </c>
      <c r="DH137">
        <f t="shared" si="51"/>
        <v>0</v>
      </c>
      <c r="DI137">
        <f t="shared" si="52"/>
        <v>0</v>
      </c>
      <c r="DJ137">
        <f t="shared" si="53"/>
        <v>36102.400000000001</v>
      </c>
      <c r="DK137">
        <v>0</v>
      </c>
      <c r="DL137" t="s">
        <v>3</v>
      </c>
      <c r="DM137">
        <v>0</v>
      </c>
      <c r="DN137" t="s">
        <v>3</v>
      </c>
      <c r="DO137">
        <v>0</v>
      </c>
    </row>
    <row r="138" spans="1:119" x14ac:dyDescent="0.2">
      <c r="A138">
        <f>ROW(Source!A111)</f>
        <v>111</v>
      </c>
      <c r="B138">
        <v>64249956</v>
      </c>
      <c r="C138">
        <v>64250552</v>
      </c>
      <c r="D138">
        <v>62945603</v>
      </c>
      <c r="E138">
        <v>15514512</v>
      </c>
      <c r="F138">
        <v>1</v>
      </c>
      <c r="G138">
        <v>15514512</v>
      </c>
      <c r="H138">
        <v>1</v>
      </c>
      <c r="I138" t="s">
        <v>192</v>
      </c>
      <c r="J138" t="s">
        <v>3</v>
      </c>
      <c r="K138" t="s">
        <v>193</v>
      </c>
      <c r="L138">
        <v>1191</v>
      </c>
      <c r="N138">
        <v>1013</v>
      </c>
      <c r="O138" t="s">
        <v>194</v>
      </c>
      <c r="P138" t="s">
        <v>194</v>
      </c>
      <c r="Q138">
        <v>1</v>
      </c>
      <c r="W138">
        <v>0</v>
      </c>
      <c r="X138">
        <v>476480486</v>
      </c>
      <c r="Y138">
        <f t="shared" si="44"/>
        <v>80.5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1</v>
      </c>
      <c r="AJ138">
        <v>1</v>
      </c>
      <c r="AK138">
        <v>1</v>
      </c>
      <c r="AL138">
        <v>1</v>
      </c>
      <c r="AM138">
        <v>-2</v>
      </c>
      <c r="AN138">
        <v>0</v>
      </c>
      <c r="AO138">
        <v>1</v>
      </c>
      <c r="AP138">
        <v>0</v>
      </c>
      <c r="AQ138">
        <v>0</v>
      </c>
      <c r="AR138">
        <v>0</v>
      </c>
      <c r="AS138" t="s">
        <v>3</v>
      </c>
      <c r="AT138">
        <v>80.5</v>
      </c>
      <c r="AU138" t="s">
        <v>3</v>
      </c>
      <c r="AV138">
        <v>1</v>
      </c>
      <c r="AW138">
        <v>2</v>
      </c>
      <c r="AX138">
        <v>64250560</v>
      </c>
      <c r="AY138">
        <v>1</v>
      </c>
      <c r="AZ138">
        <v>0</v>
      </c>
      <c r="BA138">
        <v>87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CU138">
        <f>ROUND(AT138*Source!I111*AH138*AL138,2)</f>
        <v>0</v>
      </c>
      <c r="CV138">
        <f>ROUND(Y138*Source!I111,9)</f>
        <v>74.06</v>
      </c>
      <c r="CW138">
        <v>0</v>
      </c>
      <c r="CX138">
        <f>ROUND(Y138*Source!I111,9)</f>
        <v>74.06</v>
      </c>
      <c r="CY138">
        <f>AD138</f>
        <v>0</v>
      </c>
      <c r="CZ138">
        <f>AH138</f>
        <v>0</v>
      </c>
      <c r="DA138">
        <f>AL138</f>
        <v>1</v>
      </c>
      <c r="DB138">
        <f t="shared" si="48"/>
        <v>0</v>
      </c>
      <c r="DC138">
        <f t="shared" si="49"/>
        <v>0</v>
      </c>
      <c r="DD138" t="s">
        <v>3</v>
      </c>
      <c r="DE138" t="s">
        <v>3</v>
      </c>
      <c r="DF138">
        <f>ROUND(ROUND(AE138,2)*CX138,2)</f>
        <v>0</v>
      </c>
      <c r="DG138">
        <f t="shared" si="50"/>
        <v>0</v>
      </c>
      <c r="DH138">
        <f t="shared" si="51"/>
        <v>0</v>
      </c>
      <c r="DI138">
        <f t="shared" si="52"/>
        <v>0</v>
      </c>
      <c r="DJ138">
        <f>DI138</f>
        <v>0</v>
      </c>
      <c r="DK138">
        <v>0</v>
      </c>
      <c r="DL138" t="s">
        <v>3</v>
      </c>
      <c r="DM138">
        <v>0</v>
      </c>
      <c r="DN138" t="s">
        <v>3</v>
      </c>
      <c r="DO138">
        <v>0</v>
      </c>
    </row>
    <row r="139" spans="1:119" x14ac:dyDescent="0.2">
      <c r="A139">
        <f>ROW(Source!A111)</f>
        <v>111</v>
      </c>
      <c r="B139">
        <v>64249956</v>
      </c>
      <c r="C139">
        <v>64250552</v>
      </c>
      <c r="D139">
        <v>62958627</v>
      </c>
      <c r="E139">
        <v>1</v>
      </c>
      <c r="F139">
        <v>1</v>
      </c>
      <c r="G139">
        <v>15514512</v>
      </c>
      <c r="H139">
        <v>2</v>
      </c>
      <c r="I139" t="s">
        <v>244</v>
      </c>
      <c r="J139" t="s">
        <v>245</v>
      </c>
      <c r="K139" t="s">
        <v>246</v>
      </c>
      <c r="L139">
        <v>1368</v>
      </c>
      <c r="N139">
        <v>1011</v>
      </c>
      <c r="O139" t="s">
        <v>198</v>
      </c>
      <c r="P139" t="s">
        <v>198</v>
      </c>
      <c r="Q139">
        <v>1</v>
      </c>
      <c r="W139">
        <v>0</v>
      </c>
      <c r="X139">
        <v>-1120917231</v>
      </c>
      <c r="Y139">
        <f t="shared" si="44"/>
        <v>5</v>
      </c>
      <c r="AA139">
        <v>0</v>
      </c>
      <c r="AB139">
        <v>441.32</v>
      </c>
      <c r="AC139">
        <v>1.36</v>
      </c>
      <c r="AD139">
        <v>0</v>
      </c>
      <c r="AE139">
        <v>0</v>
      </c>
      <c r="AF139">
        <v>441.32</v>
      </c>
      <c r="AG139">
        <v>1.36</v>
      </c>
      <c r="AH139">
        <v>0</v>
      </c>
      <c r="AI139">
        <v>1</v>
      </c>
      <c r="AJ139">
        <v>1</v>
      </c>
      <c r="AK139">
        <v>1</v>
      </c>
      <c r="AL139">
        <v>1</v>
      </c>
      <c r="AM139">
        <v>-2</v>
      </c>
      <c r="AN139">
        <v>0</v>
      </c>
      <c r="AO139">
        <v>1</v>
      </c>
      <c r="AP139">
        <v>0</v>
      </c>
      <c r="AQ139">
        <v>0</v>
      </c>
      <c r="AR139">
        <v>0</v>
      </c>
      <c r="AS139" t="s">
        <v>3</v>
      </c>
      <c r="AT139">
        <v>5</v>
      </c>
      <c r="AU139" t="s">
        <v>3</v>
      </c>
      <c r="AV139">
        <v>0</v>
      </c>
      <c r="AW139">
        <v>2</v>
      </c>
      <c r="AX139">
        <v>64250561</v>
      </c>
      <c r="AY139">
        <v>1</v>
      </c>
      <c r="AZ139">
        <v>0</v>
      </c>
      <c r="BA139">
        <v>88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CV139">
        <v>0</v>
      </c>
      <c r="CW139">
        <f>ROUND(Y139*Source!I111*DO139,9)</f>
        <v>0</v>
      </c>
      <c r="CX139">
        <f>ROUND(Y139*Source!I111,9)</f>
        <v>4.5999999999999996</v>
      </c>
      <c r="CY139">
        <f>AB139</f>
        <v>441.32</v>
      </c>
      <c r="CZ139">
        <f>AF139</f>
        <v>441.32</v>
      </c>
      <c r="DA139">
        <f>AJ139</f>
        <v>1</v>
      </c>
      <c r="DB139">
        <f t="shared" si="48"/>
        <v>2206.6</v>
      </c>
      <c r="DC139">
        <f t="shared" si="49"/>
        <v>6.8</v>
      </c>
      <c r="DD139" t="s">
        <v>3</v>
      </c>
      <c r="DE139" t="s">
        <v>3</v>
      </c>
      <c r="DF139">
        <f>ROUND(ROUND(AE139,2)*CX139,2)</f>
        <v>0</v>
      </c>
      <c r="DG139">
        <f t="shared" si="50"/>
        <v>2030.07</v>
      </c>
      <c r="DH139">
        <f t="shared" si="51"/>
        <v>6.26</v>
      </c>
      <c r="DI139">
        <f t="shared" si="52"/>
        <v>0</v>
      </c>
      <c r="DJ139">
        <f>DG139</f>
        <v>2030.07</v>
      </c>
      <c r="DK139">
        <v>0</v>
      </c>
      <c r="DL139" t="s">
        <v>3</v>
      </c>
      <c r="DM139">
        <v>0</v>
      </c>
      <c r="DN139" t="s">
        <v>3</v>
      </c>
      <c r="DO139">
        <v>0</v>
      </c>
    </row>
    <row r="140" spans="1:119" x14ac:dyDescent="0.2">
      <c r="A140">
        <f>ROW(Source!A111)</f>
        <v>111</v>
      </c>
      <c r="B140">
        <v>64249956</v>
      </c>
      <c r="C140">
        <v>64250552</v>
      </c>
      <c r="D140">
        <v>0</v>
      </c>
      <c r="E140">
        <v>1076</v>
      </c>
      <c r="F140">
        <v>1</v>
      </c>
      <c r="G140">
        <v>15514512</v>
      </c>
      <c r="H140">
        <v>3</v>
      </c>
      <c r="I140" t="s">
        <v>16</v>
      </c>
      <c r="J140" t="s">
        <v>3</v>
      </c>
      <c r="K140" t="s">
        <v>54</v>
      </c>
      <c r="L140">
        <v>1354</v>
      </c>
      <c r="N140">
        <v>1010</v>
      </c>
      <c r="O140" t="s">
        <v>55</v>
      </c>
      <c r="P140" t="s">
        <v>55</v>
      </c>
      <c r="Q140">
        <v>1</v>
      </c>
      <c r="W140">
        <v>0</v>
      </c>
      <c r="X140">
        <v>277238542</v>
      </c>
      <c r="Y140">
        <f t="shared" si="44"/>
        <v>13.043478</v>
      </c>
      <c r="AA140">
        <v>14485.76</v>
      </c>
      <c r="AB140">
        <v>0</v>
      </c>
      <c r="AC140">
        <v>0</v>
      </c>
      <c r="AD140">
        <v>0</v>
      </c>
      <c r="AE140">
        <v>1466.17</v>
      </c>
      <c r="AF140">
        <v>0</v>
      </c>
      <c r="AG140">
        <v>0</v>
      </c>
      <c r="AH140">
        <v>0</v>
      </c>
      <c r="AI140">
        <v>9.8800000000000008</v>
      </c>
      <c r="AJ140">
        <v>1</v>
      </c>
      <c r="AK140">
        <v>1</v>
      </c>
      <c r="AL140">
        <v>1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 t="s">
        <v>3</v>
      </c>
      <c r="AT140">
        <v>13.043478</v>
      </c>
      <c r="AU140" t="s">
        <v>3</v>
      </c>
      <c r="AV140">
        <v>0</v>
      </c>
      <c r="AW140">
        <v>1</v>
      </c>
      <c r="AX140">
        <v>-1</v>
      </c>
      <c r="AY140">
        <v>0</v>
      </c>
      <c r="AZ140">
        <v>0</v>
      </c>
      <c r="BA140" t="s">
        <v>3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CV140">
        <v>0</v>
      </c>
      <c r="CW140">
        <v>0</v>
      </c>
      <c r="CX140">
        <f>ROUND(Y140*Source!I111,9)</f>
        <v>11.99999976</v>
      </c>
      <c r="CY140">
        <f>AA140</f>
        <v>14485.76</v>
      </c>
      <c r="CZ140">
        <f>AE140</f>
        <v>1466.17</v>
      </c>
      <c r="DA140">
        <f>AI140</f>
        <v>9.8800000000000008</v>
      </c>
      <c r="DB140">
        <f t="shared" si="48"/>
        <v>19123.96</v>
      </c>
      <c r="DC140">
        <f t="shared" si="49"/>
        <v>0</v>
      </c>
      <c r="DD140" t="s">
        <v>3</v>
      </c>
      <c r="DE140" t="s">
        <v>3</v>
      </c>
      <c r="DF140">
        <f>ROUND(ROUND(AE140*AI140,2)*CX140,2)</f>
        <v>173829.12</v>
      </c>
      <c r="DG140">
        <f t="shared" si="50"/>
        <v>0</v>
      </c>
      <c r="DH140">
        <f t="shared" si="51"/>
        <v>0</v>
      </c>
      <c r="DI140">
        <f t="shared" si="52"/>
        <v>0</v>
      </c>
      <c r="DJ140">
        <f>DF140</f>
        <v>173829.12</v>
      </c>
      <c r="DK140">
        <v>0</v>
      </c>
      <c r="DL140" t="s">
        <v>3</v>
      </c>
      <c r="DM140">
        <v>0</v>
      </c>
      <c r="DN140" t="s">
        <v>3</v>
      </c>
      <c r="DO140">
        <v>0</v>
      </c>
    </row>
    <row r="141" spans="1:119" x14ac:dyDescent="0.2">
      <c r="A141">
        <f>ROW(Source!A111)</f>
        <v>111</v>
      </c>
      <c r="B141">
        <v>64249956</v>
      </c>
      <c r="C141">
        <v>64250552</v>
      </c>
      <c r="D141">
        <v>0</v>
      </c>
      <c r="E141">
        <v>1076</v>
      </c>
      <c r="F141">
        <v>1</v>
      </c>
      <c r="G141">
        <v>15514512</v>
      </c>
      <c r="H141">
        <v>3</v>
      </c>
      <c r="I141" t="s">
        <v>16</v>
      </c>
      <c r="J141" t="s">
        <v>3</v>
      </c>
      <c r="K141" t="s">
        <v>58</v>
      </c>
      <c r="L141">
        <v>1354</v>
      </c>
      <c r="N141">
        <v>1010</v>
      </c>
      <c r="O141" t="s">
        <v>55</v>
      </c>
      <c r="P141" t="s">
        <v>55</v>
      </c>
      <c r="Q141">
        <v>1</v>
      </c>
      <c r="W141">
        <v>0</v>
      </c>
      <c r="X141">
        <v>-1269339310</v>
      </c>
      <c r="Y141">
        <f t="shared" si="44"/>
        <v>13.043478</v>
      </c>
      <c r="AA141">
        <v>6756.54</v>
      </c>
      <c r="AB141">
        <v>0</v>
      </c>
      <c r="AC141">
        <v>0</v>
      </c>
      <c r="AD141">
        <v>0</v>
      </c>
      <c r="AE141">
        <v>683.86</v>
      </c>
      <c r="AF141">
        <v>0</v>
      </c>
      <c r="AG141">
        <v>0</v>
      </c>
      <c r="AH141">
        <v>0</v>
      </c>
      <c r="AI141">
        <v>9.8800000000000008</v>
      </c>
      <c r="AJ141">
        <v>1</v>
      </c>
      <c r="AK141">
        <v>1</v>
      </c>
      <c r="AL141">
        <v>1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 t="s">
        <v>3</v>
      </c>
      <c r="AT141">
        <v>13.043478</v>
      </c>
      <c r="AU141" t="s">
        <v>3</v>
      </c>
      <c r="AV141">
        <v>0</v>
      </c>
      <c r="AW141">
        <v>1</v>
      </c>
      <c r="AX141">
        <v>-1</v>
      </c>
      <c r="AY141">
        <v>0</v>
      </c>
      <c r="AZ141">
        <v>0</v>
      </c>
      <c r="BA141" t="s">
        <v>3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CV141">
        <v>0</v>
      </c>
      <c r="CW141">
        <v>0</v>
      </c>
      <c r="CX141">
        <f>ROUND(Y141*Source!I111,9)</f>
        <v>11.99999976</v>
      </c>
      <c r="CY141">
        <f>AA141</f>
        <v>6756.54</v>
      </c>
      <c r="CZ141">
        <f>AE141</f>
        <v>683.86</v>
      </c>
      <c r="DA141">
        <f>AI141</f>
        <v>9.8800000000000008</v>
      </c>
      <c r="DB141">
        <f t="shared" si="48"/>
        <v>8919.91</v>
      </c>
      <c r="DC141">
        <f t="shared" si="49"/>
        <v>0</v>
      </c>
      <c r="DD141" t="s">
        <v>3</v>
      </c>
      <c r="DE141" t="s">
        <v>3</v>
      </c>
      <c r="DF141">
        <f>ROUND(ROUND(AE141*AI141,2)*CX141,2)</f>
        <v>81078.48</v>
      </c>
      <c r="DG141">
        <f t="shared" si="50"/>
        <v>0</v>
      </c>
      <c r="DH141">
        <f t="shared" si="51"/>
        <v>0</v>
      </c>
      <c r="DI141">
        <f t="shared" si="52"/>
        <v>0</v>
      </c>
      <c r="DJ141">
        <f>DF141</f>
        <v>81078.48</v>
      </c>
      <c r="DK141">
        <v>0</v>
      </c>
      <c r="DL141" t="s">
        <v>3</v>
      </c>
      <c r="DM141">
        <v>0</v>
      </c>
      <c r="DN141" t="s">
        <v>3</v>
      </c>
      <c r="DO141">
        <v>0</v>
      </c>
    </row>
    <row r="142" spans="1:119" x14ac:dyDescent="0.2">
      <c r="A142">
        <f>ROW(Source!A111)</f>
        <v>111</v>
      </c>
      <c r="B142">
        <v>64249956</v>
      </c>
      <c r="C142">
        <v>64250552</v>
      </c>
      <c r="D142">
        <v>0</v>
      </c>
      <c r="E142">
        <v>1076</v>
      </c>
      <c r="F142">
        <v>1</v>
      </c>
      <c r="G142">
        <v>15514512</v>
      </c>
      <c r="H142">
        <v>3</v>
      </c>
      <c r="I142" t="s">
        <v>16</v>
      </c>
      <c r="J142" t="s">
        <v>3</v>
      </c>
      <c r="K142" t="s">
        <v>61</v>
      </c>
      <c r="L142">
        <v>1354</v>
      </c>
      <c r="N142">
        <v>1010</v>
      </c>
      <c r="O142" t="s">
        <v>55</v>
      </c>
      <c r="P142" t="s">
        <v>55</v>
      </c>
      <c r="Q142">
        <v>1</v>
      </c>
      <c r="W142">
        <v>0</v>
      </c>
      <c r="X142">
        <v>1154660637</v>
      </c>
      <c r="Y142">
        <f t="shared" si="44"/>
        <v>28.260870000000001</v>
      </c>
      <c r="AA142">
        <v>1943.4</v>
      </c>
      <c r="AB142">
        <v>0</v>
      </c>
      <c r="AC142">
        <v>0</v>
      </c>
      <c r="AD142">
        <v>0</v>
      </c>
      <c r="AE142">
        <v>196.70000000000002</v>
      </c>
      <c r="AF142">
        <v>0</v>
      </c>
      <c r="AG142">
        <v>0</v>
      </c>
      <c r="AH142">
        <v>0</v>
      </c>
      <c r="AI142">
        <v>9.8800000000000008</v>
      </c>
      <c r="AJ142">
        <v>1</v>
      </c>
      <c r="AK142">
        <v>1</v>
      </c>
      <c r="AL142">
        <v>1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 t="s">
        <v>3</v>
      </c>
      <c r="AT142">
        <v>28.260870000000001</v>
      </c>
      <c r="AU142" t="s">
        <v>3</v>
      </c>
      <c r="AV142">
        <v>0</v>
      </c>
      <c r="AW142">
        <v>1</v>
      </c>
      <c r="AX142">
        <v>-1</v>
      </c>
      <c r="AY142">
        <v>0</v>
      </c>
      <c r="AZ142">
        <v>0</v>
      </c>
      <c r="BA142" t="s">
        <v>3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CV142">
        <v>0</v>
      </c>
      <c r="CW142">
        <v>0</v>
      </c>
      <c r="CX142">
        <f>ROUND(Y142*Source!I111,9)</f>
        <v>26.000000400000001</v>
      </c>
      <c r="CY142">
        <f>AA142</f>
        <v>1943.4</v>
      </c>
      <c r="CZ142">
        <f>AE142</f>
        <v>196.70000000000002</v>
      </c>
      <c r="DA142">
        <f>AI142</f>
        <v>9.8800000000000008</v>
      </c>
      <c r="DB142">
        <f t="shared" si="48"/>
        <v>5558.91</v>
      </c>
      <c r="DC142">
        <f t="shared" si="49"/>
        <v>0</v>
      </c>
      <c r="DD142" t="s">
        <v>3</v>
      </c>
      <c r="DE142" t="s">
        <v>3</v>
      </c>
      <c r="DF142">
        <f>ROUND(ROUND(AE142*AI142,2)*CX142,2)</f>
        <v>50528.4</v>
      </c>
      <c r="DG142">
        <f t="shared" si="50"/>
        <v>0</v>
      </c>
      <c r="DH142">
        <f t="shared" si="51"/>
        <v>0</v>
      </c>
      <c r="DI142">
        <f t="shared" si="52"/>
        <v>0</v>
      </c>
      <c r="DJ142">
        <f>DF142</f>
        <v>50528.4</v>
      </c>
      <c r="DK142">
        <v>0</v>
      </c>
      <c r="DL142" t="s">
        <v>3</v>
      </c>
      <c r="DM142">
        <v>0</v>
      </c>
      <c r="DN142" t="s">
        <v>3</v>
      </c>
      <c r="DO142">
        <v>0</v>
      </c>
    </row>
    <row r="143" spans="1:119" x14ac:dyDescent="0.2">
      <c r="A143">
        <f>ROW(Source!A111)</f>
        <v>111</v>
      </c>
      <c r="B143">
        <v>64249956</v>
      </c>
      <c r="C143">
        <v>64250552</v>
      </c>
      <c r="D143">
        <v>0</v>
      </c>
      <c r="E143">
        <v>1076</v>
      </c>
      <c r="F143">
        <v>1</v>
      </c>
      <c r="G143">
        <v>15514512</v>
      </c>
      <c r="H143">
        <v>3</v>
      </c>
      <c r="I143" t="s">
        <v>16</v>
      </c>
      <c r="J143" t="s">
        <v>3</v>
      </c>
      <c r="K143" t="s">
        <v>64</v>
      </c>
      <c r="L143">
        <v>1354</v>
      </c>
      <c r="N143">
        <v>1010</v>
      </c>
      <c r="O143" t="s">
        <v>55</v>
      </c>
      <c r="P143" t="s">
        <v>55</v>
      </c>
      <c r="Q143">
        <v>1</v>
      </c>
      <c r="W143">
        <v>0</v>
      </c>
      <c r="X143">
        <v>158177034</v>
      </c>
      <c r="Y143">
        <f t="shared" si="44"/>
        <v>15.217390999999999</v>
      </c>
      <c r="AA143">
        <v>1175.52</v>
      </c>
      <c r="AB143">
        <v>0</v>
      </c>
      <c r="AC143">
        <v>0</v>
      </c>
      <c r="AD143">
        <v>0</v>
      </c>
      <c r="AE143">
        <v>118.98</v>
      </c>
      <c r="AF143">
        <v>0</v>
      </c>
      <c r="AG143">
        <v>0</v>
      </c>
      <c r="AH143">
        <v>0</v>
      </c>
      <c r="AI143">
        <v>9.8800000000000008</v>
      </c>
      <c r="AJ143">
        <v>1</v>
      </c>
      <c r="AK143">
        <v>1</v>
      </c>
      <c r="AL143">
        <v>1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 t="s">
        <v>3</v>
      </c>
      <c r="AT143">
        <v>15.217390999999999</v>
      </c>
      <c r="AU143" t="s">
        <v>3</v>
      </c>
      <c r="AV143">
        <v>0</v>
      </c>
      <c r="AW143">
        <v>1</v>
      </c>
      <c r="AX143">
        <v>-1</v>
      </c>
      <c r="AY143">
        <v>0</v>
      </c>
      <c r="AZ143">
        <v>0</v>
      </c>
      <c r="BA143" t="s">
        <v>3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CV143">
        <v>0</v>
      </c>
      <c r="CW143">
        <v>0</v>
      </c>
      <c r="CX143">
        <f>ROUND(Y143*Source!I111,9)</f>
        <v>13.99999972</v>
      </c>
      <c r="CY143">
        <f>AA143</f>
        <v>1175.52</v>
      </c>
      <c r="CZ143">
        <f>AE143</f>
        <v>118.98</v>
      </c>
      <c r="DA143">
        <f>AI143</f>
        <v>9.8800000000000008</v>
      </c>
      <c r="DB143">
        <f t="shared" si="48"/>
        <v>1810.57</v>
      </c>
      <c r="DC143">
        <f t="shared" si="49"/>
        <v>0</v>
      </c>
      <c r="DD143" t="s">
        <v>3</v>
      </c>
      <c r="DE143" t="s">
        <v>3</v>
      </c>
      <c r="DF143">
        <f>ROUND(ROUND(AE143*AI143,2)*CX143,2)</f>
        <v>16457.28</v>
      </c>
      <c r="DG143">
        <f t="shared" si="50"/>
        <v>0</v>
      </c>
      <c r="DH143">
        <f t="shared" si="51"/>
        <v>0</v>
      </c>
      <c r="DI143">
        <f t="shared" si="52"/>
        <v>0</v>
      </c>
      <c r="DJ143">
        <f>DF143</f>
        <v>16457.28</v>
      </c>
      <c r="DK143">
        <v>0</v>
      </c>
      <c r="DL143" t="s">
        <v>3</v>
      </c>
      <c r="DM143">
        <v>0</v>
      </c>
      <c r="DN143" t="s">
        <v>3</v>
      </c>
      <c r="DO143">
        <v>0</v>
      </c>
    </row>
    <row r="144" spans="1:119" x14ac:dyDescent="0.2">
      <c r="A144">
        <f>ROW(Source!A111)</f>
        <v>111</v>
      </c>
      <c r="B144">
        <v>64249956</v>
      </c>
      <c r="C144">
        <v>64250552</v>
      </c>
      <c r="D144">
        <v>0</v>
      </c>
      <c r="E144">
        <v>1076</v>
      </c>
      <c r="F144">
        <v>1</v>
      </c>
      <c r="G144">
        <v>15514512</v>
      </c>
      <c r="H144">
        <v>3</v>
      </c>
      <c r="I144" t="s">
        <v>16</v>
      </c>
      <c r="J144" t="s">
        <v>3</v>
      </c>
      <c r="K144" t="s">
        <v>67</v>
      </c>
      <c r="L144">
        <v>1354</v>
      </c>
      <c r="N144">
        <v>1010</v>
      </c>
      <c r="O144" t="s">
        <v>55</v>
      </c>
      <c r="P144" t="s">
        <v>55</v>
      </c>
      <c r="Q144">
        <v>1</v>
      </c>
      <c r="W144">
        <v>0</v>
      </c>
      <c r="X144">
        <v>-138536489</v>
      </c>
      <c r="Y144">
        <f t="shared" si="44"/>
        <v>30.434782999999999</v>
      </c>
      <c r="AA144">
        <v>1128.2</v>
      </c>
      <c r="AB144">
        <v>0</v>
      </c>
      <c r="AC144">
        <v>0</v>
      </c>
      <c r="AD144">
        <v>0</v>
      </c>
      <c r="AE144">
        <v>114.19</v>
      </c>
      <c r="AF144">
        <v>0</v>
      </c>
      <c r="AG144">
        <v>0</v>
      </c>
      <c r="AH144">
        <v>0</v>
      </c>
      <c r="AI144">
        <v>9.8800000000000008</v>
      </c>
      <c r="AJ144">
        <v>1</v>
      </c>
      <c r="AK144">
        <v>1</v>
      </c>
      <c r="AL144">
        <v>1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 t="s">
        <v>3</v>
      </c>
      <c r="AT144">
        <v>30.434782999999999</v>
      </c>
      <c r="AU144" t="s">
        <v>3</v>
      </c>
      <c r="AV144">
        <v>0</v>
      </c>
      <c r="AW144">
        <v>1</v>
      </c>
      <c r="AX144">
        <v>-1</v>
      </c>
      <c r="AY144">
        <v>0</v>
      </c>
      <c r="AZ144">
        <v>0</v>
      </c>
      <c r="BA144" t="s">
        <v>3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CV144">
        <v>0</v>
      </c>
      <c r="CW144">
        <v>0</v>
      </c>
      <c r="CX144">
        <f>ROUND(Y144*Source!I111,9)</f>
        <v>28.000000360000001</v>
      </c>
      <c r="CY144">
        <f>AA144</f>
        <v>1128.2</v>
      </c>
      <c r="CZ144">
        <f>AE144</f>
        <v>114.19</v>
      </c>
      <c r="DA144">
        <f>AI144</f>
        <v>9.8800000000000008</v>
      </c>
      <c r="DB144">
        <f t="shared" si="48"/>
        <v>3475.35</v>
      </c>
      <c r="DC144">
        <f t="shared" si="49"/>
        <v>0</v>
      </c>
      <c r="DD144" t="s">
        <v>3</v>
      </c>
      <c r="DE144" t="s">
        <v>3</v>
      </c>
      <c r="DF144">
        <f>ROUND(ROUND(AE144*AI144,2)*CX144,2)</f>
        <v>31589.599999999999</v>
      </c>
      <c r="DG144">
        <f t="shared" si="50"/>
        <v>0</v>
      </c>
      <c r="DH144">
        <f t="shared" si="51"/>
        <v>0</v>
      </c>
      <c r="DI144">
        <f t="shared" si="52"/>
        <v>0</v>
      </c>
      <c r="DJ144">
        <f>DF144</f>
        <v>31589.599999999999</v>
      </c>
      <c r="DK144">
        <v>0</v>
      </c>
      <c r="DL144" t="s">
        <v>3</v>
      </c>
      <c r="DM144">
        <v>0</v>
      </c>
      <c r="DN144" t="s">
        <v>3</v>
      </c>
      <c r="DO144">
        <v>0</v>
      </c>
    </row>
    <row r="145" spans="1:119" x14ac:dyDescent="0.2">
      <c r="A145">
        <f>ROW(Source!A117)</f>
        <v>117</v>
      </c>
      <c r="B145">
        <v>64249956</v>
      </c>
      <c r="C145">
        <v>64250319</v>
      </c>
      <c r="D145">
        <v>62945603</v>
      </c>
      <c r="E145">
        <v>1076</v>
      </c>
      <c r="F145">
        <v>1</v>
      </c>
      <c r="G145">
        <v>15514512</v>
      </c>
      <c r="H145">
        <v>1</v>
      </c>
      <c r="I145" t="s">
        <v>192</v>
      </c>
      <c r="J145" t="s">
        <v>3</v>
      </c>
      <c r="K145" t="s">
        <v>193</v>
      </c>
      <c r="L145">
        <v>1191</v>
      </c>
      <c r="N145">
        <v>1013</v>
      </c>
      <c r="O145" t="s">
        <v>194</v>
      </c>
      <c r="P145" t="s">
        <v>194</v>
      </c>
      <c r="Q145">
        <v>1</v>
      </c>
      <c r="W145">
        <v>0</v>
      </c>
      <c r="X145">
        <v>476480486</v>
      </c>
      <c r="Y145">
        <f t="shared" si="44"/>
        <v>70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1</v>
      </c>
      <c r="AJ145">
        <v>1</v>
      </c>
      <c r="AK145">
        <v>1</v>
      </c>
      <c r="AL145">
        <v>1</v>
      </c>
      <c r="AM145">
        <v>-2</v>
      </c>
      <c r="AN145">
        <v>0</v>
      </c>
      <c r="AO145">
        <v>1</v>
      </c>
      <c r="AP145">
        <v>0</v>
      </c>
      <c r="AQ145">
        <v>0</v>
      </c>
      <c r="AR145">
        <v>0</v>
      </c>
      <c r="AS145" t="s">
        <v>3</v>
      </c>
      <c r="AT145">
        <v>70</v>
      </c>
      <c r="AU145" t="s">
        <v>3</v>
      </c>
      <c r="AV145">
        <v>1</v>
      </c>
      <c r="AW145">
        <v>2</v>
      </c>
      <c r="AX145">
        <v>64250332</v>
      </c>
      <c r="AY145">
        <v>1</v>
      </c>
      <c r="AZ145">
        <v>0</v>
      </c>
      <c r="BA145">
        <v>89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CU145">
        <f>ROUND(AT145*Source!I117*AH145*AL145,2)</f>
        <v>0</v>
      </c>
      <c r="CV145">
        <f>ROUND(Y145*Source!I117,9)</f>
        <v>64.400000000000006</v>
      </c>
      <c r="CW145">
        <v>0</v>
      </c>
      <c r="CX145">
        <f>ROUND(Y145*Source!I117,9)</f>
        <v>64.400000000000006</v>
      </c>
      <c r="CY145">
        <f>AD145</f>
        <v>0</v>
      </c>
      <c r="CZ145">
        <f>AH145</f>
        <v>0</v>
      </c>
      <c r="DA145">
        <f>AL145</f>
        <v>1</v>
      </c>
      <c r="DB145">
        <f t="shared" si="48"/>
        <v>0</v>
      </c>
      <c r="DC145">
        <f t="shared" si="49"/>
        <v>0</v>
      </c>
      <c r="DD145" t="s">
        <v>3</v>
      </c>
      <c r="DE145" t="s">
        <v>3</v>
      </c>
      <c r="DF145">
        <f t="shared" ref="DF145:DF151" si="54">ROUND(ROUND(AE145,2)*CX145,2)</f>
        <v>0</v>
      </c>
      <c r="DG145">
        <f t="shared" si="50"/>
        <v>0</v>
      </c>
      <c r="DH145">
        <f t="shared" si="51"/>
        <v>0</v>
      </c>
      <c r="DI145">
        <f t="shared" si="52"/>
        <v>0</v>
      </c>
      <c r="DJ145">
        <f>DI145</f>
        <v>0</v>
      </c>
      <c r="DK145">
        <v>0</v>
      </c>
      <c r="DL145" t="s">
        <v>3</v>
      </c>
      <c r="DM145">
        <v>0</v>
      </c>
      <c r="DN145" t="s">
        <v>3</v>
      </c>
      <c r="DO145">
        <v>0</v>
      </c>
    </row>
    <row r="146" spans="1:119" x14ac:dyDescent="0.2">
      <c r="A146">
        <f>ROW(Source!A117)</f>
        <v>117</v>
      </c>
      <c r="B146">
        <v>64249956</v>
      </c>
      <c r="C146">
        <v>64250319</v>
      </c>
      <c r="D146">
        <v>62030395</v>
      </c>
      <c r="E146">
        <v>1</v>
      </c>
      <c r="F146">
        <v>1</v>
      </c>
      <c r="G146">
        <v>15514512</v>
      </c>
      <c r="H146">
        <v>2</v>
      </c>
      <c r="I146" t="s">
        <v>247</v>
      </c>
      <c r="J146" t="s">
        <v>248</v>
      </c>
      <c r="K146" t="s">
        <v>249</v>
      </c>
      <c r="L146">
        <v>1368</v>
      </c>
      <c r="N146">
        <v>1011</v>
      </c>
      <c r="O146" t="s">
        <v>198</v>
      </c>
      <c r="P146" t="s">
        <v>198</v>
      </c>
      <c r="Q146">
        <v>1</v>
      </c>
      <c r="W146">
        <v>0</v>
      </c>
      <c r="X146">
        <v>-247895439</v>
      </c>
      <c r="Y146">
        <f t="shared" si="44"/>
        <v>4</v>
      </c>
      <c r="AA146">
        <v>0</v>
      </c>
      <c r="AB146">
        <v>7.11</v>
      </c>
      <c r="AC146">
        <v>0</v>
      </c>
      <c r="AD146">
        <v>0</v>
      </c>
      <c r="AE146">
        <v>0</v>
      </c>
      <c r="AF146">
        <v>7.11</v>
      </c>
      <c r="AG146">
        <v>0</v>
      </c>
      <c r="AH146">
        <v>0</v>
      </c>
      <c r="AI146">
        <v>1</v>
      </c>
      <c r="AJ146">
        <v>1</v>
      </c>
      <c r="AK146">
        <v>1</v>
      </c>
      <c r="AL146">
        <v>1</v>
      </c>
      <c r="AM146">
        <v>-2</v>
      </c>
      <c r="AN146">
        <v>0</v>
      </c>
      <c r="AO146">
        <v>1</v>
      </c>
      <c r="AP146">
        <v>0</v>
      </c>
      <c r="AQ146">
        <v>0</v>
      </c>
      <c r="AR146">
        <v>0</v>
      </c>
      <c r="AS146" t="s">
        <v>3</v>
      </c>
      <c r="AT146">
        <v>4</v>
      </c>
      <c r="AU146" t="s">
        <v>3</v>
      </c>
      <c r="AV146">
        <v>0</v>
      </c>
      <c r="AW146">
        <v>2</v>
      </c>
      <c r="AX146">
        <v>64250333</v>
      </c>
      <c r="AY146">
        <v>1</v>
      </c>
      <c r="AZ146">
        <v>0</v>
      </c>
      <c r="BA146">
        <v>90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CV146">
        <v>0</v>
      </c>
      <c r="CW146">
        <f>ROUND(Y146*Source!I117*DO146,9)</f>
        <v>0</v>
      </c>
      <c r="CX146">
        <f>ROUND(Y146*Source!I117,9)</f>
        <v>3.68</v>
      </c>
      <c r="CY146">
        <f>AB146</f>
        <v>7.11</v>
      </c>
      <c r="CZ146">
        <f>AF146</f>
        <v>7.11</v>
      </c>
      <c r="DA146">
        <f>AJ146</f>
        <v>1</v>
      </c>
      <c r="DB146">
        <f t="shared" si="48"/>
        <v>28.44</v>
      </c>
      <c r="DC146">
        <f t="shared" si="49"/>
        <v>0</v>
      </c>
      <c r="DD146" t="s">
        <v>3</v>
      </c>
      <c r="DE146" t="s">
        <v>3</v>
      </c>
      <c r="DF146">
        <f t="shared" si="54"/>
        <v>0</v>
      </c>
      <c r="DG146">
        <f t="shared" si="50"/>
        <v>26.16</v>
      </c>
      <c r="DH146">
        <f t="shared" si="51"/>
        <v>0</v>
      </c>
      <c r="DI146">
        <f t="shared" si="52"/>
        <v>0</v>
      </c>
      <c r="DJ146">
        <f>DG146</f>
        <v>26.16</v>
      </c>
      <c r="DK146">
        <v>0</v>
      </c>
      <c r="DL146" t="s">
        <v>3</v>
      </c>
      <c r="DM146">
        <v>0</v>
      </c>
      <c r="DN146" t="s">
        <v>3</v>
      </c>
      <c r="DO146">
        <v>0</v>
      </c>
    </row>
    <row r="147" spans="1:119" x14ac:dyDescent="0.2">
      <c r="A147">
        <f>ROW(Source!A117)</f>
        <v>117</v>
      </c>
      <c r="B147">
        <v>64249956</v>
      </c>
      <c r="C147">
        <v>64250319</v>
      </c>
      <c r="D147">
        <v>62030693</v>
      </c>
      <c r="E147">
        <v>1</v>
      </c>
      <c r="F147">
        <v>1</v>
      </c>
      <c r="G147">
        <v>15514512</v>
      </c>
      <c r="H147">
        <v>2</v>
      </c>
      <c r="I147" t="s">
        <v>195</v>
      </c>
      <c r="J147" t="s">
        <v>196</v>
      </c>
      <c r="K147" t="s">
        <v>197</v>
      </c>
      <c r="L147">
        <v>1368</v>
      </c>
      <c r="N147">
        <v>1011</v>
      </c>
      <c r="O147" t="s">
        <v>198</v>
      </c>
      <c r="P147" t="s">
        <v>198</v>
      </c>
      <c r="Q147">
        <v>1</v>
      </c>
      <c r="W147">
        <v>0</v>
      </c>
      <c r="X147">
        <v>-1845030748</v>
      </c>
      <c r="Y147">
        <f t="shared" si="44"/>
        <v>0.11</v>
      </c>
      <c r="AA147">
        <v>0</v>
      </c>
      <c r="AB147">
        <v>83.1</v>
      </c>
      <c r="AC147">
        <v>12.62</v>
      </c>
      <c r="AD147">
        <v>0</v>
      </c>
      <c r="AE147">
        <v>0</v>
      </c>
      <c r="AF147">
        <v>83.1</v>
      </c>
      <c r="AG147">
        <v>12.62</v>
      </c>
      <c r="AH147">
        <v>0</v>
      </c>
      <c r="AI147">
        <v>1</v>
      </c>
      <c r="AJ147">
        <v>1</v>
      </c>
      <c r="AK147">
        <v>1</v>
      </c>
      <c r="AL147">
        <v>1</v>
      </c>
      <c r="AM147">
        <v>-2</v>
      </c>
      <c r="AN147">
        <v>0</v>
      </c>
      <c r="AO147">
        <v>1</v>
      </c>
      <c r="AP147">
        <v>0</v>
      </c>
      <c r="AQ147">
        <v>0</v>
      </c>
      <c r="AR147">
        <v>0</v>
      </c>
      <c r="AS147" t="s">
        <v>3</v>
      </c>
      <c r="AT147">
        <v>0.11</v>
      </c>
      <c r="AU147" t="s">
        <v>3</v>
      </c>
      <c r="AV147">
        <v>0</v>
      </c>
      <c r="AW147">
        <v>2</v>
      </c>
      <c r="AX147">
        <v>64250334</v>
      </c>
      <c r="AY147">
        <v>1</v>
      </c>
      <c r="AZ147">
        <v>0</v>
      </c>
      <c r="BA147">
        <v>91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CV147">
        <v>0</v>
      </c>
      <c r="CW147">
        <f>ROUND(Y147*Source!I117*DO147,9)</f>
        <v>1.2771440000000001</v>
      </c>
      <c r="CX147">
        <f>ROUND(Y147*Source!I117,9)</f>
        <v>0.1012</v>
      </c>
      <c r="CY147">
        <f>AB147</f>
        <v>83.1</v>
      </c>
      <c r="CZ147">
        <f>AF147</f>
        <v>83.1</v>
      </c>
      <c r="DA147">
        <f>AJ147</f>
        <v>1</v>
      </c>
      <c r="DB147">
        <f t="shared" si="48"/>
        <v>9.14</v>
      </c>
      <c r="DC147">
        <f t="shared" si="49"/>
        <v>1.39</v>
      </c>
      <c r="DD147" t="s">
        <v>3</v>
      </c>
      <c r="DE147" t="s">
        <v>3</v>
      </c>
      <c r="DF147">
        <f t="shared" si="54"/>
        <v>0</v>
      </c>
      <c r="DG147">
        <f t="shared" si="50"/>
        <v>8.41</v>
      </c>
      <c r="DH147">
        <f t="shared" si="51"/>
        <v>1.28</v>
      </c>
      <c r="DI147">
        <f t="shared" si="52"/>
        <v>0</v>
      </c>
      <c r="DJ147">
        <f>DG147</f>
        <v>8.41</v>
      </c>
      <c r="DK147">
        <v>0</v>
      </c>
      <c r="DL147" t="s">
        <v>199</v>
      </c>
      <c r="DM147">
        <v>0</v>
      </c>
      <c r="DN147" t="s">
        <v>194</v>
      </c>
      <c r="DO147">
        <v>12.62</v>
      </c>
    </row>
    <row r="148" spans="1:119" x14ac:dyDescent="0.2">
      <c r="A148">
        <f>ROW(Source!A117)</f>
        <v>117</v>
      </c>
      <c r="B148">
        <v>64249956</v>
      </c>
      <c r="C148">
        <v>64250319</v>
      </c>
      <c r="D148">
        <v>62000544</v>
      </c>
      <c r="E148">
        <v>1</v>
      </c>
      <c r="F148">
        <v>1</v>
      </c>
      <c r="G148">
        <v>15514512</v>
      </c>
      <c r="H148">
        <v>3</v>
      </c>
      <c r="I148" t="s">
        <v>250</v>
      </c>
      <c r="J148" t="s">
        <v>251</v>
      </c>
      <c r="K148" t="s">
        <v>252</v>
      </c>
      <c r="L148">
        <v>1348</v>
      </c>
      <c r="N148">
        <v>1009</v>
      </c>
      <c r="O148" t="s">
        <v>209</v>
      </c>
      <c r="P148" t="s">
        <v>209</v>
      </c>
      <c r="Q148">
        <v>1000</v>
      </c>
      <c r="W148">
        <v>0</v>
      </c>
      <c r="X148">
        <v>-1118993546</v>
      </c>
      <c r="Y148">
        <f t="shared" si="44"/>
        <v>1.4E-2</v>
      </c>
      <c r="AA148">
        <v>7254.88</v>
      </c>
      <c r="AB148">
        <v>0</v>
      </c>
      <c r="AC148">
        <v>0</v>
      </c>
      <c r="AD148">
        <v>0</v>
      </c>
      <c r="AE148">
        <v>7254.88</v>
      </c>
      <c r="AF148">
        <v>0</v>
      </c>
      <c r="AG148">
        <v>0</v>
      </c>
      <c r="AH148">
        <v>0</v>
      </c>
      <c r="AI148">
        <v>1</v>
      </c>
      <c r="AJ148">
        <v>1</v>
      </c>
      <c r="AK148">
        <v>1</v>
      </c>
      <c r="AL148">
        <v>1</v>
      </c>
      <c r="AM148">
        <v>-2</v>
      </c>
      <c r="AN148">
        <v>0</v>
      </c>
      <c r="AO148">
        <v>1</v>
      </c>
      <c r="AP148">
        <v>0</v>
      </c>
      <c r="AQ148">
        <v>0</v>
      </c>
      <c r="AR148">
        <v>0</v>
      </c>
      <c r="AS148" t="s">
        <v>3</v>
      </c>
      <c r="AT148">
        <v>1.4E-2</v>
      </c>
      <c r="AU148" t="s">
        <v>3</v>
      </c>
      <c r="AV148">
        <v>0</v>
      </c>
      <c r="AW148">
        <v>2</v>
      </c>
      <c r="AX148">
        <v>64250335</v>
      </c>
      <c r="AY148">
        <v>1</v>
      </c>
      <c r="AZ148">
        <v>0</v>
      </c>
      <c r="BA148">
        <v>92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CV148">
        <v>0</v>
      </c>
      <c r="CW148">
        <v>0</v>
      </c>
      <c r="CX148">
        <f>ROUND(Y148*Source!I117,9)</f>
        <v>1.2880000000000001E-2</v>
      </c>
      <c r="CY148">
        <f t="shared" ref="CY148:CY156" si="55">AA148</f>
        <v>7254.88</v>
      </c>
      <c r="CZ148">
        <f t="shared" ref="CZ148:CZ156" si="56">AE148</f>
        <v>7254.88</v>
      </c>
      <c r="DA148">
        <f t="shared" ref="DA148:DA156" si="57">AI148</f>
        <v>1</v>
      </c>
      <c r="DB148">
        <f t="shared" si="48"/>
        <v>101.57</v>
      </c>
      <c r="DC148">
        <f t="shared" si="49"/>
        <v>0</v>
      </c>
      <c r="DD148" t="s">
        <v>3</v>
      </c>
      <c r="DE148" t="s">
        <v>3</v>
      </c>
      <c r="DF148">
        <f t="shared" si="54"/>
        <v>93.44</v>
      </c>
      <c r="DG148">
        <f t="shared" si="50"/>
        <v>0</v>
      </c>
      <c r="DH148">
        <f t="shared" si="51"/>
        <v>0</v>
      </c>
      <c r="DI148">
        <f t="shared" si="52"/>
        <v>0</v>
      </c>
      <c r="DJ148">
        <f t="shared" ref="DJ148:DJ156" si="58">DF148</f>
        <v>93.44</v>
      </c>
      <c r="DK148">
        <v>0</v>
      </c>
      <c r="DL148" t="s">
        <v>3</v>
      </c>
      <c r="DM148">
        <v>0</v>
      </c>
      <c r="DN148" t="s">
        <v>3</v>
      </c>
      <c r="DO148">
        <v>0</v>
      </c>
    </row>
    <row r="149" spans="1:119" x14ac:dyDescent="0.2">
      <c r="A149">
        <f>ROW(Source!A117)</f>
        <v>117</v>
      </c>
      <c r="B149">
        <v>64249956</v>
      </c>
      <c r="C149">
        <v>64250319</v>
      </c>
      <c r="D149">
        <v>62001017</v>
      </c>
      <c r="E149">
        <v>1</v>
      </c>
      <c r="F149">
        <v>1</v>
      </c>
      <c r="G149">
        <v>15514512</v>
      </c>
      <c r="H149">
        <v>3</v>
      </c>
      <c r="I149" t="s">
        <v>253</v>
      </c>
      <c r="J149" t="s">
        <v>254</v>
      </c>
      <c r="K149" t="s">
        <v>255</v>
      </c>
      <c r="L149">
        <v>1348</v>
      </c>
      <c r="N149">
        <v>1009</v>
      </c>
      <c r="O149" t="s">
        <v>209</v>
      </c>
      <c r="P149" t="s">
        <v>209</v>
      </c>
      <c r="Q149">
        <v>1000</v>
      </c>
      <c r="W149">
        <v>0</v>
      </c>
      <c r="X149">
        <v>841672276</v>
      </c>
      <c r="Y149">
        <f t="shared" si="44"/>
        <v>2.4000000000000001E-5</v>
      </c>
      <c r="AA149">
        <v>8596.85</v>
      </c>
      <c r="AB149">
        <v>0</v>
      </c>
      <c r="AC149">
        <v>0</v>
      </c>
      <c r="AD149">
        <v>0</v>
      </c>
      <c r="AE149">
        <v>8596.85</v>
      </c>
      <c r="AF149">
        <v>0</v>
      </c>
      <c r="AG149">
        <v>0</v>
      </c>
      <c r="AH149">
        <v>0</v>
      </c>
      <c r="AI149">
        <v>1</v>
      </c>
      <c r="AJ149">
        <v>1</v>
      </c>
      <c r="AK149">
        <v>1</v>
      </c>
      <c r="AL149">
        <v>1</v>
      </c>
      <c r="AM149">
        <v>-2</v>
      </c>
      <c r="AN149">
        <v>0</v>
      </c>
      <c r="AO149">
        <v>1</v>
      </c>
      <c r="AP149">
        <v>0</v>
      </c>
      <c r="AQ149">
        <v>0</v>
      </c>
      <c r="AR149">
        <v>0</v>
      </c>
      <c r="AS149" t="s">
        <v>3</v>
      </c>
      <c r="AT149">
        <v>2.4000000000000001E-5</v>
      </c>
      <c r="AU149" t="s">
        <v>3</v>
      </c>
      <c r="AV149">
        <v>0</v>
      </c>
      <c r="AW149">
        <v>2</v>
      </c>
      <c r="AX149">
        <v>64250336</v>
      </c>
      <c r="AY149">
        <v>1</v>
      </c>
      <c r="AZ149">
        <v>0</v>
      </c>
      <c r="BA149">
        <v>93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CV149">
        <v>0</v>
      </c>
      <c r="CW149">
        <v>0</v>
      </c>
      <c r="CX149">
        <f>ROUND(Y149*Source!I117,9)</f>
        <v>2.2079999999999999E-5</v>
      </c>
      <c r="CY149">
        <f t="shared" si="55"/>
        <v>8596.85</v>
      </c>
      <c r="CZ149">
        <f t="shared" si="56"/>
        <v>8596.85</v>
      </c>
      <c r="DA149">
        <f t="shared" si="57"/>
        <v>1</v>
      </c>
      <c r="DB149">
        <f t="shared" si="48"/>
        <v>0.21</v>
      </c>
      <c r="DC149">
        <f t="shared" si="49"/>
        <v>0</v>
      </c>
      <c r="DD149" t="s">
        <v>3</v>
      </c>
      <c r="DE149" t="s">
        <v>3</v>
      </c>
      <c r="DF149">
        <f t="shared" si="54"/>
        <v>0.19</v>
      </c>
      <c r="DG149">
        <f t="shared" si="50"/>
        <v>0</v>
      </c>
      <c r="DH149">
        <f t="shared" si="51"/>
        <v>0</v>
      </c>
      <c r="DI149">
        <f t="shared" si="52"/>
        <v>0</v>
      </c>
      <c r="DJ149">
        <f t="shared" si="58"/>
        <v>0.19</v>
      </c>
      <c r="DK149">
        <v>0</v>
      </c>
      <c r="DL149" t="s">
        <v>3</v>
      </c>
      <c r="DM149">
        <v>0</v>
      </c>
      <c r="DN149" t="s">
        <v>3</v>
      </c>
      <c r="DO149">
        <v>0</v>
      </c>
    </row>
    <row r="150" spans="1:119" x14ac:dyDescent="0.2">
      <c r="A150">
        <f>ROW(Source!A117)</f>
        <v>117</v>
      </c>
      <c r="B150">
        <v>64249956</v>
      </c>
      <c r="C150">
        <v>64250319</v>
      </c>
      <c r="D150">
        <v>61999975</v>
      </c>
      <c r="E150">
        <v>1</v>
      </c>
      <c r="F150">
        <v>1</v>
      </c>
      <c r="G150">
        <v>15514512</v>
      </c>
      <c r="H150">
        <v>3</v>
      </c>
      <c r="I150" t="s">
        <v>256</v>
      </c>
      <c r="J150" t="s">
        <v>257</v>
      </c>
      <c r="K150" t="s">
        <v>258</v>
      </c>
      <c r="L150">
        <v>1354</v>
      </c>
      <c r="N150">
        <v>1010</v>
      </c>
      <c r="O150" t="s">
        <v>55</v>
      </c>
      <c r="P150" t="s">
        <v>55</v>
      </c>
      <c r="Q150">
        <v>1</v>
      </c>
      <c r="W150">
        <v>0</v>
      </c>
      <c r="X150">
        <v>235182232</v>
      </c>
      <c r="Y150">
        <f t="shared" si="44"/>
        <v>97.6</v>
      </c>
      <c r="AA150">
        <v>3.86</v>
      </c>
      <c r="AB150">
        <v>0</v>
      </c>
      <c r="AC150">
        <v>0</v>
      </c>
      <c r="AD150">
        <v>0</v>
      </c>
      <c r="AE150">
        <v>3.86</v>
      </c>
      <c r="AF150">
        <v>0</v>
      </c>
      <c r="AG150">
        <v>0</v>
      </c>
      <c r="AH150">
        <v>0</v>
      </c>
      <c r="AI150">
        <v>1</v>
      </c>
      <c r="AJ150">
        <v>1</v>
      </c>
      <c r="AK150">
        <v>1</v>
      </c>
      <c r="AL150">
        <v>1</v>
      </c>
      <c r="AM150">
        <v>-2</v>
      </c>
      <c r="AN150">
        <v>0</v>
      </c>
      <c r="AO150">
        <v>1</v>
      </c>
      <c r="AP150">
        <v>0</v>
      </c>
      <c r="AQ150">
        <v>0</v>
      </c>
      <c r="AR150">
        <v>0</v>
      </c>
      <c r="AS150" t="s">
        <v>3</v>
      </c>
      <c r="AT150">
        <v>97.6</v>
      </c>
      <c r="AU150" t="s">
        <v>3</v>
      </c>
      <c r="AV150">
        <v>0</v>
      </c>
      <c r="AW150">
        <v>2</v>
      </c>
      <c r="AX150">
        <v>64250337</v>
      </c>
      <c r="AY150">
        <v>1</v>
      </c>
      <c r="AZ150">
        <v>0</v>
      </c>
      <c r="BA150">
        <v>94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CV150">
        <v>0</v>
      </c>
      <c r="CW150">
        <v>0</v>
      </c>
      <c r="CX150">
        <f>ROUND(Y150*Source!I117,9)</f>
        <v>89.792000000000002</v>
      </c>
      <c r="CY150">
        <f t="shared" si="55"/>
        <v>3.86</v>
      </c>
      <c r="CZ150">
        <f t="shared" si="56"/>
        <v>3.86</v>
      </c>
      <c r="DA150">
        <f t="shared" si="57"/>
        <v>1</v>
      </c>
      <c r="DB150">
        <f t="shared" si="48"/>
        <v>376.74</v>
      </c>
      <c r="DC150">
        <f t="shared" si="49"/>
        <v>0</v>
      </c>
      <c r="DD150" t="s">
        <v>3</v>
      </c>
      <c r="DE150" t="s">
        <v>3</v>
      </c>
      <c r="DF150">
        <f t="shared" si="54"/>
        <v>346.6</v>
      </c>
      <c r="DG150">
        <f t="shared" si="50"/>
        <v>0</v>
      </c>
      <c r="DH150">
        <f t="shared" si="51"/>
        <v>0</v>
      </c>
      <c r="DI150">
        <f t="shared" si="52"/>
        <v>0</v>
      </c>
      <c r="DJ150">
        <f t="shared" si="58"/>
        <v>346.6</v>
      </c>
      <c r="DK150">
        <v>0</v>
      </c>
      <c r="DL150" t="s">
        <v>3</v>
      </c>
      <c r="DM150">
        <v>0</v>
      </c>
      <c r="DN150" t="s">
        <v>3</v>
      </c>
      <c r="DO150">
        <v>0</v>
      </c>
    </row>
    <row r="151" spans="1:119" x14ac:dyDescent="0.2">
      <c r="A151">
        <f>ROW(Source!A117)</f>
        <v>117</v>
      </c>
      <c r="B151">
        <v>64249956</v>
      </c>
      <c r="C151">
        <v>64250319</v>
      </c>
      <c r="D151">
        <v>62000150</v>
      </c>
      <c r="E151">
        <v>1</v>
      </c>
      <c r="F151">
        <v>1</v>
      </c>
      <c r="G151">
        <v>15514512</v>
      </c>
      <c r="H151">
        <v>3</v>
      </c>
      <c r="I151" t="s">
        <v>206</v>
      </c>
      <c r="J151" t="s">
        <v>207</v>
      </c>
      <c r="K151" t="s">
        <v>208</v>
      </c>
      <c r="L151">
        <v>1348</v>
      </c>
      <c r="N151">
        <v>1009</v>
      </c>
      <c r="O151" t="s">
        <v>209</v>
      </c>
      <c r="P151" t="s">
        <v>209</v>
      </c>
      <c r="Q151">
        <v>1000</v>
      </c>
      <c r="W151">
        <v>0</v>
      </c>
      <c r="X151">
        <v>-620210662</v>
      </c>
      <c r="Y151">
        <f t="shared" si="44"/>
        <v>2.7000000000000001E-3</v>
      </c>
      <c r="AA151">
        <v>11242.42</v>
      </c>
      <c r="AB151">
        <v>0</v>
      </c>
      <c r="AC151">
        <v>0</v>
      </c>
      <c r="AD151">
        <v>0</v>
      </c>
      <c r="AE151">
        <v>11242.42</v>
      </c>
      <c r="AF151">
        <v>0</v>
      </c>
      <c r="AG151">
        <v>0</v>
      </c>
      <c r="AH151">
        <v>0</v>
      </c>
      <c r="AI151">
        <v>1</v>
      </c>
      <c r="AJ151">
        <v>1</v>
      </c>
      <c r="AK151">
        <v>1</v>
      </c>
      <c r="AL151">
        <v>1</v>
      </c>
      <c r="AM151">
        <v>-2</v>
      </c>
      <c r="AN151">
        <v>0</v>
      </c>
      <c r="AO151">
        <v>1</v>
      </c>
      <c r="AP151">
        <v>0</v>
      </c>
      <c r="AQ151">
        <v>0</v>
      </c>
      <c r="AR151">
        <v>0</v>
      </c>
      <c r="AS151" t="s">
        <v>3</v>
      </c>
      <c r="AT151">
        <v>2.7000000000000001E-3</v>
      </c>
      <c r="AU151" t="s">
        <v>3</v>
      </c>
      <c r="AV151">
        <v>0</v>
      </c>
      <c r="AW151">
        <v>2</v>
      </c>
      <c r="AX151">
        <v>64250338</v>
      </c>
      <c r="AY151">
        <v>1</v>
      </c>
      <c r="AZ151">
        <v>0</v>
      </c>
      <c r="BA151">
        <v>95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CV151">
        <v>0</v>
      </c>
      <c r="CW151">
        <v>0</v>
      </c>
      <c r="CX151">
        <f>ROUND(Y151*Source!I117,9)</f>
        <v>2.4840000000000001E-3</v>
      </c>
      <c r="CY151">
        <f t="shared" si="55"/>
        <v>11242.42</v>
      </c>
      <c r="CZ151">
        <f t="shared" si="56"/>
        <v>11242.42</v>
      </c>
      <c r="DA151">
        <f t="shared" si="57"/>
        <v>1</v>
      </c>
      <c r="DB151">
        <f t="shared" si="48"/>
        <v>30.35</v>
      </c>
      <c r="DC151">
        <f t="shared" si="49"/>
        <v>0</v>
      </c>
      <c r="DD151" t="s">
        <v>3</v>
      </c>
      <c r="DE151" t="s">
        <v>3</v>
      </c>
      <c r="DF151">
        <f t="shared" si="54"/>
        <v>27.93</v>
      </c>
      <c r="DG151">
        <f t="shared" si="50"/>
        <v>0</v>
      </c>
      <c r="DH151">
        <f t="shared" si="51"/>
        <v>0</v>
      </c>
      <c r="DI151">
        <f t="shared" si="52"/>
        <v>0</v>
      </c>
      <c r="DJ151">
        <f t="shared" si="58"/>
        <v>27.93</v>
      </c>
      <c r="DK151">
        <v>0</v>
      </c>
      <c r="DL151" t="s">
        <v>3</v>
      </c>
      <c r="DM151">
        <v>0</v>
      </c>
      <c r="DN151" t="s">
        <v>3</v>
      </c>
      <c r="DO151">
        <v>0</v>
      </c>
    </row>
    <row r="152" spans="1:119" x14ac:dyDescent="0.2">
      <c r="A152">
        <f>ROW(Source!A117)</f>
        <v>117</v>
      </c>
      <c r="B152">
        <v>64249956</v>
      </c>
      <c r="C152">
        <v>64250319</v>
      </c>
      <c r="D152">
        <v>0</v>
      </c>
      <c r="E152">
        <v>1076</v>
      </c>
      <c r="F152">
        <v>1</v>
      </c>
      <c r="G152">
        <v>15514512</v>
      </c>
      <c r="H152">
        <v>3</v>
      </c>
      <c r="I152" t="s">
        <v>16</v>
      </c>
      <c r="J152" t="s">
        <v>3</v>
      </c>
      <c r="K152" t="s">
        <v>54</v>
      </c>
      <c r="L152">
        <v>1354</v>
      </c>
      <c r="N152">
        <v>1010</v>
      </c>
      <c r="O152" t="s">
        <v>55</v>
      </c>
      <c r="P152" t="s">
        <v>55</v>
      </c>
      <c r="Q152">
        <v>1</v>
      </c>
      <c r="W152">
        <v>0</v>
      </c>
      <c r="X152">
        <v>277238542</v>
      </c>
      <c r="Y152">
        <f t="shared" si="44"/>
        <v>13.043478</v>
      </c>
      <c r="AA152">
        <v>14485.76</v>
      </c>
      <c r="AB152">
        <v>0</v>
      </c>
      <c r="AC152">
        <v>0</v>
      </c>
      <c r="AD152">
        <v>0</v>
      </c>
      <c r="AE152">
        <v>1466.17</v>
      </c>
      <c r="AF152">
        <v>0</v>
      </c>
      <c r="AG152">
        <v>0</v>
      </c>
      <c r="AH152">
        <v>0</v>
      </c>
      <c r="AI152">
        <v>9.8800000000000008</v>
      </c>
      <c r="AJ152">
        <v>1</v>
      </c>
      <c r="AK152">
        <v>1</v>
      </c>
      <c r="AL152">
        <v>1</v>
      </c>
      <c r="AM152">
        <v>-2</v>
      </c>
      <c r="AN152">
        <v>0</v>
      </c>
      <c r="AO152">
        <v>0</v>
      </c>
      <c r="AP152">
        <v>0</v>
      </c>
      <c r="AQ152">
        <v>0</v>
      </c>
      <c r="AR152">
        <v>0</v>
      </c>
      <c r="AS152" t="s">
        <v>3</v>
      </c>
      <c r="AT152">
        <v>13.043478</v>
      </c>
      <c r="AU152" t="s">
        <v>3</v>
      </c>
      <c r="AV152">
        <v>0</v>
      </c>
      <c r="AW152">
        <v>1</v>
      </c>
      <c r="AX152">
        <v>-1</v>
      </c>
      <c r="AY152">
        <v>0</v>
      </c>
      <c r="AZ152">
        <v>0</v>
      </c>
      <c r="BA152" t="s">
        <v>3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CV152">
        <v>0</v>
      </c>
      <c r="CW152">
        <v>0</v>
      </c>
      <c r="CX152">
        <f>ROUND(Y152*Source!I117,9)</f>
        <v>11.99999976</v>
      </c>
      <c r="CY152">
        <f t="shared" si="55"/>
        <v>14485.76</v>
      </c>
      <c r="CZ152">
        <f t="shared" si="56"/>
        <v>1466.17</v>
      </c>
      <c r="DA152">
        <f t="shared" si="57"/>
        <v>9.8800000000000008</v>
      </c>
      <c r="DB152">
        <f t="shared" si="48"/>
        <v>19123.96</v>
      </c>
      <c r="DC152">
        <f t="shared" si="49"/>
        <v>0</v>
      </c>
      <c r="DD152" t="s">
        <v>3</v>
      </c>
      <c r="DE152" t="s">
        <v>3</v>
      </c>
      <c r="DF152">
        <f>ROUND(ROUND(AE152*AI152,2)*CX152,2)</f>
        <v>173829.12</v>
      </c>
      <c r="DG152">
        <f t="shared" si="50"/>
        <v>0</v>
      </c>
      <c r="DH152">
        <f t="shared" si="51"/>
        <v>0</v>
      </c>
      <c r="DI152">
        <f t="shared" si="52"/>
        <v>0</v>
      </c>
      <c r="DJ152">
        <f t="shared" si="58"/>
        <v>173829.12</v>
      </c>
      <c r="DK152">
        <v>0</v>
      </c>
      <c r="DL152" t="s">
        <v>3</v>
      </c>
      <c r="DM152">
        <v>0</v>
      </c>
      <c r="DN152" t="s">
        <v>3</v>
      </c>
      <c r="DO152">
        <v>0</v>
      </c>
    </row>
    <row r="153" spans="1:119" x14ac:dyDescent="0.2">
      <c r="A153">
        <f>ROW(Source!A117)</f>
        <v>117</v>
      </c>
      <c r="B153">
        <v>64249956</v>
      </c>
      <c r="C153">
        <v>64250319</v>
      </c>
      <c r="D153">
        <v>0</v>
      </c>
      <c r="E153">
        <v>1076</v>
      </c>
      <c r="F153">
        <v>1</v>
      </c>
      <c r="G153">
        <v>15514512</v>
      </c>
      <c r="H153">
        <v>3</v>
      </c>
      <c r="I153" t="s">
        <v>16</v>
      </c>
      <c r="J153" t="s">
        <v>3</v>
      </c>
      <c r="K153" t="s">
        <v>58</v>
      </c>
      <c r="L153">
        <v>1354</v>
      </c>
      <c r="N153">
        <v>1010</v>
      </c>
      <c r="O153" t="s">
        <v>55</v>
      </c>
      <c r="P153" t="s">
        <v>55</v>
      </c>
      <c r="Q153">
        <v>1</v>
      </c>
      <c r="W153">
        <v>0</v>
      </c>
      <c r="X153">
        <v>-1269339310</v>
      </c>
      <c r="Y153">
        <f t="shared" si="44"/>
        <v>13.043478</v>
      </c>
      <c r="AA153">
        <v>6756.54</v>
      </c>
      <c r="AB153">
        <v>0</v>
      </c>
      <c r="AC153">
        <v>0</v>
      </c>
      <c r="AD153">
        <v>0</v>
      </c>
      <c r="AE153">
        <v>683.86</v>
      </c>
      <c r="AF153">
        <v>0</v>
      </c>
      <c r="AG153">
        <v>0</v>
      </c>
      <c r="AH153">
        <v>0</v>
      </c>
      <c r="AI153">
        <v>9.8800000000000008</v>
      </c>
      <c r="AJ153">
        <v>1</v>
      </c>
      <c r="AK153">
        <v>1</v>
      </c>
      <c r="AL153">
        <v>1</v>
      </c>
      <c r="AM153">
        <v>-2</v>
      </c>
      <c r="AN153">
        <v>0</v>
      </c>
      <c r="AO153">
        <v>0</v>
      </c>
      <c r="AP153">
        <v>0</v>
      </c>
      <c r="AQ153">
        <v>0</v>
      </c>
      <c r="AR153">
        <v>0</v>
      </c>
      <c r="AS153" t="s">
        <v>3</v>
      </c>
      <c r="AT153">
        <v>13.043478</v>
      </c>
      <c r="AU153" t="s">
        <v>3</v>
      </c>
      <c r="AV153">
        <v>0</v>
      </c>
      <c r="AW153">
        <v>1</v>
      </c>
      <c r="AX153">
        <v>-1</v>
      </c>
      <c r="AY153">
        <v>0</v>
      </c>
      <c r="AZ153">
        <v>0</v>
      </c>
      <c r="BA153" t="s">
        <v>3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CV153">
        <v>0</v>
      </c>
      <c r="CW153">
        <v>0</v>
      </c>
      <c r="CX153">
        <f>ROUND(Y153*Source!I117,9)</f>
        <v>11.99999976</v>
      </c>
      <c r="CY153">
        <f t="shared" si="55"/>
        <v>6756.54</v>
      </c>
      <c r="CZ153">
        <f t="shared" si="56"/>
        <v>683.86</v>
      </c>
      <c r="DA153">
        <f t="shared" si="57"/>
        <v>9.8800000000000008</v>
      </c>
      <c r="DB153">
        <f t="shared" si="48"/>
        <v>8919.91</v>
      </c>
      <c r="DC153">
        <f t="shared" si="49"/>
        <v>0</v>
      </c>
      <c r="DD153" t="s">
        <v>3</v>
      </c>
      <c r="DE153" t="s">
        <v>3</v>
      </c>
      <c r="DF153">
        <f>ROUND(ROUND(AE153*AI153,2)*CX153,2)</f>
        <v>81078.48</v>
      </c>
      <c r="DG153">
        <f t="shared" si="50"/>
        <v>0</v>
      </c>
      <c r="DH153">
        <f t="shared" si="51"/>
        <v>0</v>
      </c>
      <c r="DI153">
        <f t="shared" si="52"/>
        <v>0</v>
      </c>
      <c r="DJ153">
        <f t="shared" si="58"/>
        <v>81078.48</v>
      </c>
      <c r="DK153">
        <v>0</v>
      </c>
      <c r="DL153" t="s">
        <v>3</v>
      </c>
      <c r="DM153">
        <v>0</v>
      </c>
      <c r="DN153" t="s">
        <v>3</v>
      </c>
      <c r="DO153">
        <v>0</v>
      </c>
    </row>
    <row r="154" spans="1:119" x14ac:dyDescent="0.2">
      <c r="A154">
        <f>ROW(Source!A117)</f>
        <v>117</v>
      </c>
      <c r="B154">
        <v>64249956</v>
      </c>
      <c r="C154">
        <v>64250319</v>
      </c>
      <c r="D154">
        <v>0</v>
      </c>
      <c r="E154">
        <v>1076</v>
      </c>
      <c r="F154">
        <v>1</v>
      </c>
      <c r="G154">
        <v>15514512</v>
      </c>
      <c r="H154">
        <v>3</v>
      </c>
      <c r="I154" t="s">
        <v>16</v>
      </c>
      <c r="J154" t="s">
        <v>3</v>
      </c>
      <c r="K154" t="s">
        <v>61</v>
      </c>
      <c r="L154">
        <v>1354</v>
      </c>
      <c r="N154">
        <v>1010</v>
      </c>
      <c r="O154" t="s">
        <v>55</v>
      </c>
      <c r="P154" t="s">
        <v>55</v>
      </c>
      <c r="Q154">
        <v>1</v>
      </c>
      <c r="W154">
        <v>0</v>
      </c>
      <c r="X154">
        <v>1154660637</v>
      </c>
      <c r="Y154">
        <f t="shared" si="44"/>
        <v>28.260870000000001</v>
      </c>
      <c r="AA154">
        <v>1943.4</v>
      </c>
      <c r="AB154">
        <v>0</v>
      </c>
      <c r="AC154">
        <v>0</v>
      </c>
      <c r="AD154">
        <v>0</v>
      </c>
      <c r="AE154">
        <v>196.70000000000002</v>
      </c>
      <c r="AF154">
        <v>0</v>
      </c>
      <c r="AG154">
        <v>0</v>
      </c>
      <c r="AH154">
        <v>0</v>
      </c>
      <c r="AI154">
        <v>9.8800000000000008</v>
      </c>
      <c r="AJ154">
        <v>1</v>
      </c>
      <c r="AK154">
        <v>1</v>
      </c>
      <c r="AL154">
        <v>1</v>
      </c>
      <c r="AM154">
        <v>-2</v>
      </c>
      <c r="AN154">
        <v>0</v>
      </c>
      <c r="AO154">
        <v>0</v>
      </c>
      <c r="AP154">
        <v>0</v>
      </c>
      <c r="AQ154">
        <v>0</v>
      </c>
      <c r="AR154">
        <v>0</v>
      </c>
      <c r="AS154" t="s">
        <v>3</v>
      </c>
      <c r="AT154">
        <v>28.260870000000001</v>
      </c>
      <c r="AU154" t="s">
        <v>3</v>
      </c>
      <c r="AV154">
        <v>0</v>
      </c>
      <c r="AW154">
        <v>1</v>
      </c>
      <c r="AX154">
        <v>-1</v>
      </c>
      <c r="AY154">
        <v>0</v>
      </c>
      <c r="AZ154">
        <v>0</v>
      </c>
      <c r="BA154" t="s">
        <v>3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CV154">
        <v>0</v>
      </c>
      <c r="CW154">
        <v>0</v>
      </c>
      <c r="CX154">
        <f>ROUND(Y154*Source!I117,9)</f>
        <v>26.000000400000001</v>
      </c>
      <c r="CY154">
        <f t="shared" si="55"/>
        <v>1943.4</v>
      </c>
      <c r="CZ154">
        <f t="shared" si="56"/>
        <v>196.70000000000002</v>
      </c>
      <c r="DA154">
        <f t="shared" si="57"/>
        <v>9.8800000000000008</v>
      </c>
      <c r="DB154">
        <f t="shared" si="48"/>
        <v>5558.91</v>
      </c>
      <c r="DC154">
        <f t="shared" si="49"/>
        <v>0</v>
      </c>
      <c r="DD154" t="s">
        <v>3</v>
      </c>
      <c r="DE154" t="s">
        <v>3</v>
      </c>
      <c r="DF154">
        <f>ROUND(ROUND(AE154*AI154,2)*CX154,2)</f>
        <v>50528.4</v>
      </c>
      <c r="DG154">
        <f t="shared" si="50"/>
        <v>0</v>
      </c>
      <c r="DH154">
        <f t="shared" si="51"/>
        <v>0</v>
      </c>
      <c r="DI154">
        <f t="shared" si="52"/>
        <v>0</v>
      </c>
      <c r="DJ154">
        <f t="shared" si="58"/>
        <v>50528.4</v>
      </c>
      <c r="DK154">
        <v>0</v>
      </c>
      <c r="DL154" t="s">
        <v>3</v>
      </c>
      <c r="DM154">
        <v>0</v>
      </c>
      <c r="DN154" t="s">
        <v>3</v>
      </c>
      <c r="DO154">
        <v>0</v>
      </c>
    </row>
    <row r="155" spans="1:119" x14ac:dyDescent="0.2">
      <c r="A155">
        <f>ROW(Source!A117)</f>
        <v>117</v>
      </c>
      <c r="B155">
        <v>64249956</v>
      </c>
      <c r="C155">
        <v>64250319</v>
      </c>
      <c r="D155">
        <v>0</v>
      </c>
      <c r="E155">
        <v>1076</v>
      </c>
      <c r="F155">
        <v>1</v>
      </c>
      <c r="G155">
        <v>15514512</v>
      </c>
      <c r="H155">
        <v>3</v>
      </c>
      <c r="I155" t="s">
        <v>16</v>
      </c>
      <c r="J155" t="s">
        <v>3</v>
      </c>
      <c r="K155" t="s">
        <v>64</v>
      </c>
      <c r="L155">
        <v>1354</v>
      </c>
      <c r="N155">
        <v>1010</v>
      </c>
      <c r="O155" t="s">
        <v>55</v>
      </c>
      <c r="P155" t="s">
        <v>55</v>
      </c>
      <c r="Q155">
        <v>1</v>
      </c>
      <c r="W155">
        <v>0</v>
      </c>
      <c r="X155">
        <v>158177034</v>
      </c>
      <c r="Y155">
        <f t="shared" si="44"/>
        <v>15.217390999999999</v>
      </c>
      <c r="AA155">
        <v>1175.52</v>
      </c>
      <c r="AB155">
        <v>0</v>
      </c>
      <c r="AC155">
        <v>0</v>
      </c>
      <c r="AD155">
        <v>0</v>
      </c>
      <c r="AE155">
        <v>118.98</v>
      </c>
      <c r="AF155">
        <v>0</v>
      </c>
      <c r="AG155">
        <v>0</v>
      </c>
      <c r="AH155">
        <v>0</v>
      </c>
      <c r="AI155">
        <v>9.8800000000000008</v>
      </c>
      <c r="AJ155">
        <v>1</v>
      </c>
      <c r="AK155">
        <v>1</v>
      </c>
      <c r="AL155">
        <v>1</v>
      </c>
      <c r="AM155">
        <v>-2</v>
      </c>
      <c r="AN155">
        <v>0</v>
      </c>
      <c r="AO155">
        <v>0</v>
      </c>
      <c r="AP155">
        <v>0</v>
      </c>
      <c r="AQ155">
        <v>0</v>
      </c>
      <c r="AR155">
        <v>0</v>
      </c>
      <c r="AS155" t="s">
        <v>3</v>
      </c>
      <c r="AT155">
        <v>15.217390999999999</v>
      </c>
      <c r="AU155" t="s">
        <v>3</v>
      </c>
      <c r="AV155">
        <v>0</v>
      </c>
      <c r="AW155">
        <v>1</v>
      </c>
      <c r="AX155">
        <v>-1</v>
      </c>
      <c r="AY155">
        <v>0</v>
      </c>
      <c r="AZ155">
        <v>0</v>
      </c>
      <c r="BA155" t="s">
        <v>3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CV155">
        <v>0</v>
      </c>
      <c r="CW155">
        <v>0</v>
      </c>
      <c r="CX155">
        <f>ROUND(Y155*Source!I117,9)</f>
        <v>13.99999972</v>
      </c>
      <c r="CY155">
        <f t="shared" si="55"/>
        <v>1175.52</v>
      </c>
      <c r="CZ155">
        <f t="shared" si="56"/>
        <v>118.98</v>
      </c>
      <c r="DA155">
        <f t="shared" si="57"/>
        <v>9.8800000000000008</v>
      </c>
      <c r="DB155">
        <f t="shared" si="48"/>
        <v>1810.57</v>
      </c>
      <c r="DC155">
        <f t="shared" si="49"/>
        <v>0</v>
      </c>
      <c r="DD155" t="s">
        <v>3</v>
      </c>
      <c r="DE155" t="s">
        <v>3</v>
      </c>
      <c r="DF155">
        <f>ROUND(ROUND(AE155*AI155,2)*CX155,2)</f>
        <v>16457.28</v>
      </c>
      <c r="DG155">
        <f t="shared" si="50"/>
        <v>0</v>
      </c>
      <c r="DH155">
        <f t="shared" si="51"/>
        <v>0</v>
      </c>
      <c r="DI155">
        <f t="shared" si="52"/>
        <v>0</v>
      </c>
      <c r="DJ155">
        <f t="shared" si="58"/>
        <v>16457.28</v>
      </c>
      <c r="DK155">
        <v>0</v>
      </c>
      <c r="DL155" t="s">
        <v>3</v>
      </c>
      <c r="DM155">
        <v>0</v>
      </c>
      <c r="DN155" t="s">
        <v>3</v>
      </c>
      <c r="DO155">
        <v>0</v>
      </c>
    </row>
    <row r="156" spans="1:119" x14ac:dyDescent="0.2">
      <c r="A156">
        <f>ROW(Source!A117)</f>
        <v>117</v>
      </c>
      <c r="B156">
        <v>64249956</v>
      </c>
      <c r="C156">
        <v>64250319</v>
      </c>
      <c r="D156">
        <v>0</v>
      </c>
      <c r="E156">
        <v>1076</v>
      </c>
      <c r="F156">
        <v>1</v>
      </c>
      <c r="G156">
        <v>15514512</v>
      </c>
      <c r="H156">
        <v>3</v>
      </c>
      <c r="I156" t="s">
        <v>16</v>
      </c>
      <c r="J156" t="s">
        <v>3</v>
      </c>
      <c r="K156" t="s">
        <v>67</v>
      </c>
      <c r="L156">
        <v>1354</v>
      </c>
      <c r="N156">
        <v>1010</v>
      </c>
      <c r="O156" t="s">
        <v>55</v>
      </c>
      <c r="P156" t="s">
        <v>55</v>
      </c>
      <c r="Q156">
        <v>1</v>
      </c>
      <c r="W156">
        <v>0</v>
      </c>
      <c r="X156">
        <v>-138536489</v>
      </c>
      <c r="Y156">
        <f t="shared" si="44"/>
        <v>30.434782999999999</v>
      </c>
      <c r="AA156">
        <v>1128.2</v>
      </c>
      <c r="AB156">
        <v>0</v>
      </c>
      <c r="AC156">
        <v>0</v>
      </c>
      <c r="AD156">
        <v>0</v>
      </c>
      <c r="AE156">
        <v>114.19</v>
      </c>
      <c r="AF156">
        <v>0</v>
      </c>
      <c r="AG156">
        <v>0</v>
      </c>
      <c r="AH156">
        <v>0</v>
      </c>
      <c r="AI156">
        <v>9.8800000000000008</v>
      </c>
      <c r="AJ156">
        <v>1</v>
      </c>
      <c r="AK156">
        <v>1</v>
      </c>
      <c r="AL156">
        <v>1</v>
      </c>
      <c r="AM156">
        <v>-2</v>
      </c>
      <c r="AN156">
        <v>0</v>
      </c>
      <c r="AO156">
        <v>0</v>
      </c>
      <c r="AP156">
        <v>0</v>
      </c>
      <c r="AQ156">
        <v>0</v>
      </c>
      <c r="AR156">
        <v>0</v>
      </c>
      <c r="AS156" t="s">
        <v>3</v>
      </c>
      <c r="AT156">
        <v>30.434782999999999</v>
      </c>
      <c r="AU156" t="s">
        <v>3</v>
      </c>
      <c r="AV156">
        <v>0</v>
      </c>
      <c r="AW156">
        <v>1</v>
      </c>
      <c r="AX156">
        <v>-1</v>
      </c>
      <c r="AY156">
        <v>0</v>
      </c>
      <c r="AZ156">
        <v>0</v>
      </c>
      <c r="BA156" t="s">
        <v>3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CV156">
        <v>0</v>
      </c>
      <c r="CW156">
        <v>0</v>
      </c>
      <c r="CX156">
        <f>ROUND(Y156*Source!I117,9)</f>
        <v>28.000000360000001</v>
      </c>
      <c r="CY156">
        <f t="shared" si="55"/>
        <v>1128.2</v>
      </c>
      <c r="CZ156">
        <f t="shared" si="56"/>
        <v>114.19</v>
      </c>
      <c r="DA156">
        <f t="shared" si="57"/>
        <v>9.8800000000000008</v>
      </c>
      <c r="DB156">
        <f t="shared" si="48"/>
        <v>3475.35</v>
      </c>
      <c r="DC156">
        <f t="shared" si="49"/>
        <v>0</v>
      </c>
      <c r="DD156" t="s">
        <v>3</v>
      </c>
      <c r="DE156" t="s">
        <v>3</v>
      </c>
      <c r="DF156">
        <f>ROUND(ROUND(AE156*AI156,2)*CX156,2)</f>
        <v>31589.599999999999</v>
      </c>
      <c r="DG156">
        <f t="shared" si="50"/>
        <v>0</v>
      </c>
      <c r="DH156">
        <f t="shared" si="51"/>
        <v>0</v>
      </c>
      <c r="DI156">
        <f t="shared" si="52"/>
        <v>0</v>
      </c>
      <c r="DJ156">
        <f t="shared" si="58"/>
        <v>31589.599999999999</v>
      </c>
      <c r="DK156">
        <v>0</v>
      </c>
      <c r="DL156" t="s">
        <v>3</v>
      </c>
      <c r="DM156">
        <v>0</v>
      </c>
      <c r="DN156" t="s">
        <v>3</v>
      </c>
      <c r="DO156">
        <v>0</v>
      </c>
    </row>
    <row r="157" spans="1:119" x14ac:dyDescent="0.2">
      <c r="A157">
        <f>ROW(Source!A124)</f>
        <v>124</v>
      </c>
      <c r="B157">
        <v>64249956</v>
      </c>
      <c r="C157">
        <v>64250567</v>
      </c>
      <c r="D157">
        <v>62945603</v>
      </c>
      <c r="E157">
        <v>15514512</v>
      </c>
      <c r="F157">
        <v>1</v>
      </c>
      <c r="G157">
        <v>15514512</v>
      </c>
      <c r="H157">
        <v>1</v>
      </c>
      <c r="I157" t="s">
        <v>192</v>
      </c>
      <c r="J157" t="s">
        <v>3</v>
      </c>
      <c r="K157" t="s">
        <v>193</v>
      </c>
      <c r="L157">
        <v>1191</v>
      </c>
      <c r="N157">
        <v>1013</v>
      </c>
      <c r="O157" t="s">
        <v>194</v>
      </c>
      <c r="P157" t="s">
        <v>194</v>
      </c>
      <c r="Q157">
        <v>1</v>
      </c>
      <c r="W157">
        <v>0</v>
      </c>
      <c r="X157">
        <v>476480486</v>
      </c>
      <c r="Y157">
        <f t="shared" si="44"/>
        <v>80.5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1</v>
      </c>
      <c r="AJ157">
        <v>1</v>
      </c>
      <c r="AK157">
        <v>1</v>
      </c>
      <c r="AL157">
        <v>1</v>
      </c>
      <c r="AM157">
        <v>-2</v>
      </c>
      <c r="AN157">
        <v>0</v>
      </c>
      <c r="AO157">
        <v>1</v>
      </c>
      <c r="AP157">
        <v>0</v>
      </c>
      <c r="AQ157">
        <v>0</v>
      </c>
      <c r="AR157">
        <v>0</v>
      </c>
      <c r="AS157" t="s">
        <v>3</v>
      </c>
      <c r="AT157">
        <v>80.5</v>
      </c>
      <c r="AU157" t="s">
        <v>3</v>
      </c>
      <c r="AV157">
        <v>1</v>
      </c>
      <c r="AW157">
        <v>2</v>
      </c>
      <c r="AX157">
        <v>64250575</v>
      </c>
      <c r="AY157">
        <v>1</v>
      </c>
      <c r="AZ157">
        <v>0</v>
      </c>
      <c r="BA157">
        <v>98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CU157">
        <f>ROUND(AT157*Source!I124*AH157*AL157,2)</f>
        <v>0</v>
      </c>
      <c r="CV157">
        <f>ROUND(Y157*Source!I124,9)</f>
        <v>22.54</v>
      </c>
      <c r="CW157">
        <v>0</v>
      </c>
      <c r="CX157">
        <f>ROUND(Y157*Source!I124,9)</f>
        <v>22.54</v>
      </c>
      <c r="CY157">
        <f>AD157</f>
        <v>0</v>
      </c>
      <c r="CZ157">
        <f>AH157</f>
        <v>0</v>
      </c>
      <c r="DA157">
        <f>AL157</f>
        <v>1</v>
      </c>
      <c r="DB157">
        <f t="shared" si="48"/>
        <v>0</v>
      </c>
      <c r="DC157">
        <f t="shared" si="49"/>
        <v>0</v>
      </c>
      <c r="DD157" t="s">
        <v>3</v>
      </c>
      <c r="DE157" t="s">
        <v>3</v>
      </c>
      <c r="DF157">
        <f>ROUND(ROUND(AE157,2)*CX157,2)</f>
        <v>0</v>
      </c>
      <c r="DG157">
        <f t="shared" si="50"/>
        <v>0</v>
      </c>
      <c r="DH157">
        <f t="shared" si="51"/>
        <v>0</v>
      </c>
      <c r="DI157">
        <f t="shared" si="52"/>
        <v>0</v>
      </c>
      <c r="DJ157">
        <f>DI157</f>
        <v>0</v>
      </c>
      <c r="DK157">
        <v>0</v>
      </c>
      <c r="DL157" t="s">
        <v>3</v>
      </c>
      <c r="DM157">
        <v>0</v>
      </c>
      <c r="DN157" t="s">
        <v>3</v>
      </c>
      <c r="DO157">
        <v>0</v>
      </c>
    </row>
    <row r="158" spans="1:119" x14ac:dyDescent="0.2">
      <c r="A158">
        <f>ROW(Source!A124)</f>
        <v>124</v>
      </c>
      <c r="B158">
        <v>64249956</v>
      </c>
      <c r="C158">
        <v>64250567</v>
      </c>
      <c r="D158">
        <v>62958627</v>
      </c>
      <c r="E158">
        <v>1</v>
      </c>
      <c r="F158">
        <v>1</v>
      </c>
      <c r="G158">
        <v>15514512</v>
      </c>
      <c r="H158">
        <v>2</v>
      </c>
      <c r="I158" t="s">
        <v>244</v>
      </c>
      <c r="J158" t="s">
        <v>245</v>
      </c>
      <c r="K158" t="s">
        <v>246</v>
      </c>
      <c r="L158">
        <v>1368</v>
      </c>
      <c r="N158">
        <v>1011</v>
      </c>
      <c r="O158" t="s">
        <v>198</v>
      </c>
      <c r="P158" t="s">
        <v>198</v>
      </c>
      <c r="Q158">
        <v>1</v>
      </c>
      <c r="W158">
        <v>0</v>
      </c>
      <c r="X158">
        <v>-1120917231</v>
      </c>
      <c r="Y158">
        <f t="shared" si="44"/>
        <v>5</v>
      </c>
      <c r="AA158">
        <v>0</v>
      </c>
      <c r="AB158">
        <v>441.32</v>
      </c>
      <c r="AC158">
        <v>1.36</v>
      </c>
      <c r="AD158">
        <v>0</v>
      </c>
      <c r="AE158">
        <v>0</v>
      </c>
      <c r="AF158">
        <v>441.32</v>
      </c>
      <c r="AG158">
        <v>1.36</v>
      </c>
      <c r="AH158">
        <v>0</v>
      </c>
      <c r="AI158">
        <v>1</v>
      </c>
      <c r="AJ158">
        <v>1</v>
      </c>
      <c r="AK158">
        <v>1</v>
      </c>
      <c r="AL158">
        <v>1</v>
      </c>
      <c r="AM158">
        <v>-2</v>
      </c>
      <c r="AN158">
        <v>0</v>
      </c>
      <c r="AO158">
        <v>1</v>
      </c>
      <c r="AP158">
        <v>0</v>
      </c>
      <c r="AQ158">
        <v>0</v>
      </c>
      <c r="AR158">
        <v>0</v>
      </c>
      <c r="AS158" t="s">
        <v>3</v>
      </c>
      <c r="AT158">
        <v>5</v>
      </c>
      <c r="AU158" t="s">
        <v>3</v>
      </c>
      <c r="AV158">
        <v>0</v>
      </c>
      <c r="AW158">
        <v>2</v>
      </c>
      <c r="AX158">
        <v>64250576</v>
      </c>
      <c r="AY158">
        <v>1</v>
      </c>
      <c r="AZ158">
        <v>0</v>
      </c>
      <c r="BA158">
        <v>99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CV158">
        <v>0</v>
      </c>
      <c r="CW158">
        <f>ROUND(Y158*Source!I124*DO158,9)</f>
        <v>0</v>
      </c>
      <c r="CX158">
        <f>ROUND(Y158*Source!I124,9)</f>
        <v>1.4</v>
      </c>
      <c r="CY158">
        <f>AB158</f>
        <v>441.32</v>
      </c>
      <c r="CZ158">
        <f>AF158</f>
        <v>441.32</v>
      </c>
      <c r="DA158">
        <f>AJ158</f>
        <v>1</v>
      </c>
      <c r="DB158">
        <f t="shared" si="48"/>
        <v>2206.6</v>
      </c>
      <c r="DC158">
        <f t="shared" si="49"/>
        <v>6.8</v>
      </c>
      <c r="DD158" t="s">
        <v>3</v>
      </c>
      <c r="DE158" t="s">
        <v>3</v>
      </c>
      <c r="DF158">
        <f>ROUND(ROUND(AE158,2)*CX158,2)</f>
        <v>0</v>
      </c>
      <c r="DG158">
        <f t="shared" si="50"/>
        <v>617.85</v>
      </c>
      <c r="DH158">
        <f t="shared" si="51"/>
        <v>1.9</v>
      </c>
      <c r="DI158">
        <f t="shared" si="52"/>
        <v>0</v>
      </c>
      <c r="DJ158">
        <f>DG158</f>
        <v>617.85</v>
      </c>
      <c r="DK158">
        <v>0</v>
      </c>
      <c r="DL158" t="s">
        <v>3</v>
      </c>
      <c r="DM158">
        <v>0</v>
      </c>
      <c r="DN158" t="s">
        <v>3</v>
      </c>
      <c r="DO158">
        <v>0</v>
      </c>
    </row>
    <row r="159" spans="1:119" x14ac:dyDescent="0.2">
      <c r="A159">
        <f>ROW(Source!A124)</f>
        <v>124</v>
      </c>
      <c r="B159">
        <v>64249956</v>
      </c>
      <c r="C159">
        <v>64250567</v>
      </c>
      <c r="D159">
        <v>0</v>
      </c>
      <c r="E159">
        <v>1076</v>
      </c>
      <c r="F159">
        <v>1</v>
      </c>
      <c r="G159">
        <v>15514512</v>
      </c>
      <c r="H159">
        <v>3</v>
      </c>
      <c r="I159" t="s">
        <v>16</v>
      </c>
      <c r="J159" t="s">
        <v>3</v>
      </c>
      <c r="K159" t="s">
        <v>54</v>
      </c>
      <c r="L159">
        <v>1354</v>
      </c>
      <c r="N159">
        <v>1010</v>
      </c>
      <c r="O159" t="s">
        <v>55</v>
      </c>
      <c r="P159" t="s">
        <v>55</v>
      </c>
      <c r="Q159">
        <v>1</v>
      </c>
      <c r="W159">
        <v>0</v>
      </c>
      <c r="X159">
        <v>277238542</v>
      </c>
      <c r="Y159">
        <f t="shared" si="44"/>
        <v>14.285714</v>
      </c>
      <c r="AA159">
        <v>14485.76</v>
      </c>
      <c r="AB159">
        <v>0</v>
      </c>
      <c r="AC159">
        <v>0</v>
      </c>
      <c r="AD159">
        <v>0</v>
      </c>
      <c r="AE159">
        <v>1466.17</v>
      </c>
      <c r="AF159">
        <v>0</v>
      </c>
      <c r="AG159">
        <v>0</v>
      </c>
      <c r="AH159">
        <v>0</v>
      </c>
      <c r="AI159">
        <v>9.8800000000000008</v>
      </c>
      <c r="AJ159">
        <v>1</v>
      </c>
      <c r="AK159">
        <v>1</v>
      </c>
      <c r="AL159">
        <v>1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 t="s">
        <v>3</v>
      </c>
      <c r="AT159">
        <v>14.285714</v>
      </c>
      <c r="AU159" t="s">
        <v>3</v>
      </c>
      <c r="AV159">
        <v>0</v>
      </c>
      <c r="AW159">
        <v>1</v>
      </c>
      <c r="AX159">
        <v>-1</v>
      </c>
      <c r="AY159">
        <v>0</v>
      </c>
      <c r="AZ159">
        <v>0</v>
      </c>
      <c r="BA159" t="s">
        <v>3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CV159">
        <v>0</v>
      </c>
      <c r="CW159">
        <v>0</v>
      </c>
      <c r="CX159">
        <f>ROUND(Y159*Source!I124,9)</f>
        <v>3.99999992</v>
      </c>
      <c r="CY159">
        <f>AA159</f>
        <v>14485.76</v>
      </c>
      <c r="CZ159">
        <f>AE159</f>
        <v>1466.17</v>
      </c>
      <c r="DA159">
        <f>AI159</f>
        <v>9.8800000000000008</v>
      </c>
      <c r="DB159">
        <f t="shared" si="48"/>
        <v>20945.29</v>
      </c>
      <c r="DC159">
        <f t="shared" si="49"/>
        <v>0</v>
      </c>
      <c r="DD159" t="s">
        <v>3</v>
      </c>
      <c r="DE159" t="s">
        <v>3</v>
      </c>
      <c r="DF159">
        <f>ROUND(ROUND(AE159*AI159,2)*CX159,2)</f>
        <v>57943.040000000001</v>
      </c>
      <c r="DG159">
        <f t="shared" si="50"/>
        <v>0</v>
      </c>
      <c r="DH159">
        <f t="shared" si="51"/>
        <v>0</v>
      </c>
      <c r="DI159">
        <f t="shared" si="52"/>
        <v>0</v>
      </c>
      <c r="DJ159">
        <f>DF159</f>
        <v>57943.040000000001</v>
      </c>
      <c r="DK159">
        <v>0</v>
      </c>
      <c r="DL159" t="s">
        <v>3</v>
      </c>
      <c r="DM159">
        <v>0</v>
      </c>
      <c r="DN159" t="s">
        <v>3</v>
      </c>
      <c r="DO159">
        <v>0</v>
      </c>
    </row>
    <row r="160" spans="1:119" x14ac:dyDescent="0.2">
      <c r="A160">
        <f>ROW(Source!A124)</f>
        <v>124</v>
      </c>
      <c r="B160">
        <v>64249956</v>
      </c>
      <c r="C160">
        <v>64250567</v>
      </c>
      <c r="D160">
        <v>0</v>
      </c>
      <c r="E160">
        <v>1076</v>
      </c>
      <c r="F160">
        <v>1</v>
      </c>
      <c r="G160">
        <v>15514512</v>
      </c>
      <c r="H160">
        <v>3</v>
      </c>
      <c r="I160" t="s">
        <v>16</v>
      </c>
      <c r="J160" t="s">
        <v>3</v>
      </c>
      <c r="K160" t="s">
        <v>58</v>
      </c>
      <c r="L160">
        <v>1354</v>
      </c>
      <c r="N160">
        <v>1010</v>
      </c>
      <c r="O160" t="s">
        <v>55</v>
      </c>
      <c r="P160" t="s">
        <v>55</v>
      </c>
      <c r="Q160">
        <v>1</v>
      </c>
      <c r="W160">
        <v>0</v>
      </c>
      <c r="X160">
        <v>-1269339310</v>
      </c>
      <c r="Y160">
        <f t="shared" si="44"/>
        <v>14.285714</v>
      </c>
      <c r="AA160">
        <v>6756.54</v>
      </c>
      <c r="AB160">
        <v>0</v>
      </c>
      <c r="AC160">
        <v>0</v>
      </c>
      <c r="AD160">
        <v>0</v>
      </c>
      <c r="AE160">
        <v>683.86</v>
      </c>
      <c r="AF160">
        <v>0</v>
      </c>
      <c r="AG160">
        <v>0</v>
      </c>
      <c r="AH160">
        <v>0</v>
      </c>
      <c r="AI160">
        <v>9.8800000000000008</v>
      </c>
      <c r="AJ160">
        <v>1</v>
      </c>
      <c r="AK160">
        <v>1</v>
      </c>
      <c r="AL160">
        <v>1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 t="s">
        <v>3</v>
      </c>
      <c r="AT160">
        <v>14.285714</v>
      </c>
      <c r="AU160" t="s">
        <v>3</v>
      </c>
      <c r="AV160">
        <v>0</v>
      </c>
      <c r="AW160">
        <v>1</v>
      </c>
      <c r="AX160">
        <v>-1</v>
      </c>
      <c r="AY160">
        <v>0</v>
      </c>
      <c r="AZ160">
        <v>0</v>
      </c>
      <c r="BA160" t="s">
        <v>3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CV160">
        <v>0</v>
      </c>
      <c r="CW160">
        <v>0</v>
      </c>
      <c r="CX160">
        <f>ROUND(Y160*Source!I124,9)</f>
        <v>3.99999992</v>
      </c>
      <c r="CY160">
        <f>AA160</f>
        <v>6756.54</v>
      </c>
      <c r="CZ160">
        <f>AE160</f>
        <v>683.86</v>
      </c>
      <c r="DA160">
        <f>AI160</f>
        <v>9.8800000000000008</v>
      </c>
      <c r="DB160">
        <f t="shared" si="48"/>
        <v>9769.43</v>
      </c>
      <c r="DC160">
        <f t="shared" si="49"/>
        <v>0</v>
      </c>
      <c r="DD160" t="s">
        <v>3</v>
      </c>
      <c r="DE160" t="s">
        <v>3</v>
      </c>
      <c r="DF160">
        <f>ROUND(ROUND(AE160*AI160,2)*CX160,2)</f>
        <v>27026.16</v>
      </c>
      <c r="DG160">
        <f t="shared" si="50"/>
        <v>0</v>
      </c>
      <c r="DH160">
        <f t="shared" si="51"/>
        <v>0</v>
      </c>
      <c r="DI160">
        <f t="shared" si="52"/>
        <v>0</v>
      </c>
      <c r="DJ160">
        <f>DF160</f>
        <v>27026.16</v>
      </c>
      <c r="DK160">
        <v>0</v>
      </c>
      <c r="DL160" t="s">
        <v>3</v>
      </c>
      <c r="DM160">
        <v>0</v>
      </c>
      <c r="DN160" t="s">
        <v>3</v>
      </c>
      <c r="DO160">
        <v>0</v>
      </c>
    </row>
    <row r="161" spans="1:119" x14ac:dyDescent="0.2">
      <c r="A161">
        <f>ROW(Source!A124)</f>
        <v>124</v>
      </c>
      <c r="B161">
        <v>64249956</v>
      </c>
      <c r="C161">
        <v>64250567</v>
      </c>
      <c r="D161">
        <v>0</v>
      </c>
      <c r="E161">
        <v>1076</v>
      </c>
      <c r="F161">
        <v>1</v>
      </c>
      <c r="G161">
        <v>15514512</v>
      </c>
      <c r="H161">
        <v>3</v>
      </c>
      <c r="I161" t="s">
        <v>16</v>
      </c>
      <c r="J161" t="s">
        <v>3</v>
      </c>
      <c r="K161" t="s">
        <v>61</v>
      </c>
      <c r="L161">
        <v>1354</v>
      </c>
      <c r="N161">
        <v>1010</v>
      </c>
      <c r="O161" t="s">
        <v>55</v>
      </c>
      <c r="P161" t="s">
        <v>55</v>
      </c>
      <c r="Q161">
        <v>1</v>
      </c>
      <c r="W161">
        <v>0</v>
      </c>
      <c r="X161">
        <v>1154660637</v>
      </c>
      <c r="Y161">
        <f t="shared" si="44"/>
        <v>28.571428999999998</v>
      </c>
      <c r="AA161">
        <v>1943.4</v>
      </c>
      <c r="AB161">
        <v>0</v>
      </c>
      <c r="AC161">
        <v>0</v>
      </c>
      <c r="AD161">
        <v>0</v>
      </c>
      <c r="AE161">
        <v>196.70000000000002</v>
      </c>
      <c r="AF161">
        <v>0</v>
      </c>
      <c r="AG161">
        <v>0</v>
      </c>
      <c r="AH161">
        <v>0</v>
      </c>
      <c r="AI161">
        <v>9.8800000000000008</v>
      </c>
      <c r="AJ161">
        <v>1</v>
      </c>
      <c r="AK161">
        <v>1</v>
      </c>
      <c r="AL161">
        <v>1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 t="s">
        <v>3</v>
      </c>
      <c r="AT161">
        <v>28.571428999999998</v>
      </c>
      <c r="AU161" t="s">
        <v>3</v>
      </c>
      <c r="AV161">
        <v>0</v>
      </c>
      <c r="AW161">
        <v>1</v>
      </c>
      <c r="AX161">
        <v>-1</v>
      </c>
      <c r="AY161">
        <v>0</v>
      </c>
      <c r="AZ161">
        <v>0</v>
      </c>
      <c r="BA161" t="s">
        <v>3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CV161">
        <v>0</v>
      </c>
      <c r="CW161">
        <v>0</v>
      </c>
      <c r="CX161">
        <f>ROUND(Y161*Source!I124,9)</f>
        <v>8.0000001199999993</v>
      </c>
      <c r="CY161">
        <f>AA161</f>
        <v>1943.4</v>
      </c>
      <c r="CZ161">
        <f>AE161</f>
        <v>196.70000000000002</v>
      </c>
      <c r="DA161">
        <f>AI161</f>
        <v>9.8800000000000008</v>
      </c>
      <c r="DB161">
        <f t="shared" si="48"/>
        <v>5620</v>
      </c>
      <c r="DC161">
        <f t="shared" si="49"/>
        <v>0</v>
      </c>
      <c r="DD161" t="s">
        <v>3</v>
      </c>
      <c r="DE161" t="s">
        <v>3</v>
      </c>
      <c r="DF161">
        <f>ROUND(ROUND(AE161*AI161,2)*CX161,2)</f>
        <v>15547.2</v>
      </c>
      <c r="DG161">
        <f t="shared" si="50"/>
        <v>0</v>
      </c>
      <c r="DH161">
        <f t="shared" si="51"/>
        <v>0</v>
      </c>
      <c r="DI161">
        <f t="shared" si="52"/>
        <v>0</v>
      </c>
      <c r="DJ161">
        <f>DF161</f>
        <v>15547.2</v>
      </c>
      <c r="DK161">
        <v>0</v>
      </c>
      <c r="DL161" t="s">
        <v>3</v>
      </c>
      <c r="DM161">
        <v>0</v>
      </c>
      <c r="DN161" t="s">
        <v>3</v>
      </c>
      <c r="DO161">
        <v>0</v>
      </c>
    </row>
    <row r="162" spans="1:119" x14ac:dyDescent="0.2">
      <c r="A162">
        <f>ROW(Source!A124)</f>
        <v>124</v>
      </c>
      <c r="B162">
        <v>64249956</v>
      </c>
      <c r="C162">
        <v>64250567</v>
      </c>
      <c r="D162">
        <v>0</v>
      </c>
      <c r="E162">
        <v>1076</v>
      </c>
      <c r="F162">
        <v>1</v>
      </c>
      <c r="G162">
        <v>15514512</v>
      </c>
      <c r="H162">
        <v>3</v>
      </c>
      <c r="I162" t="s">
        <v>16</v>
      </c>
      <c r="J162" t="s">
        <v>3</v>
      </c>
      <c r="K162" t="s">
        <v>64</v>
      </c>
      <c r="L162">
        <v>1354</v>
      </c>
      <c r="N162">
        <v>1010</v>
      </c>
      <c r="O162" t="s">
        <v>55</v>
      </c>
      <c r="P162" t="s">
        <v>55</v>
      </c>
      <c r="Q162">
        <v>1</v>
      </c>
      <c r="W162">
        <v>0</v>
      </c>
      <c r="X162">
        <v>158177034</v>
      </c>
      <c r="Y162">
        <f t="shared" si="44"/>
        <v>14.285714</v>
      </c>
      <c r="AA162">
        <v>1175.52</v>
      </c>
      <c r="AB162">
        <v>0</v>
      </c>
      <c r="AC162">
        <v>0</v>
      </c>
      <c r="AD162">
        <v>0</v>
      </c>
      <c r="AE162">
        <v>118.98</v>
      </c>
      <c r="AF162">
        <v>0</v>
      </c>
      <c r="AG162">
        <v>0</v>
      </c>
      <c r="AH162">
        <v>0</v>
      </c>
      <c r="AI162">
        <v>9.8800000000000008</v>
      </c>
      <c r="AJ162">
        <v>1</v>
      </c>
      <c r="AK162">
        <v>1</v>
      </c>
      <c r="AL162">
        <v>1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 t="s">
        <v>3</v>
      </c>
      <c r="AT162">
        <v>14.285714</v>
      </c>
      <c r="AU162" t="s">
        <v>3</v>
      </c>
      <c r="AV162">
        <v>0</v>
      </c>
      <c r="AW162">
        <v>1</v>
      </c>
      <c r="AX162">
        <v>-1</v>
      </c>
      <c r="AY162">
        <v>0</v>
      </c>
      <c r="AZ162">
        <v>0</v>
      </c>
      <c r="BA162" t="s">
        <v>3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CV162">
        <v>0</v>
      </c>
      <c r="CW162">
        <v>0</v>
      </c>
      <c r="CX162">
        <f>ROUND(Y162*Source!I124,9)</f>
        <v>3.99999992</v>
      </c>
      <c r="CY162">
        <f>AA162</f>
        <v>1175.52</v>
      </c>
      <c r="CZ162">
        <f>AE162</f>
        <v>118.98</v>
      </c>
      <c r="DA162">
        <f>AI162</f>
        <v>9.8800000000000008</v>
      </c>
      <c r="DB162">
        <f t="shared" si="48"/>
        <v>1699.71</v>
      </c>
      <c r="DC162">
        <f t="shared" si="49"/>
        <v>0</v>
      </c>
      <c r="DD162" t="s">
        <v>3</v>
      </c>
      <c r="DE162" t="s">
        <v>3</v>
      </c>
      <c r="DF162">
        <f>ROUND(ROUND(AE162*AI162,2)*CX162,2)</f>
        <v>4702.08</v>
      </c>
      <c r="DG162">
        <f t="shared" si="50"/>
        <v>0</v>
      </c>
      <c r="DH162">
        <f t="shared" si="51"/>
        <v>0</v>
      </c>
      <c r="DI162">
        <f t="shared" si="52"/>
        <v>0</v>
      </c>
      <c r="DJ162">
        <f>DF162</f>
        <v>4702.08</v>
      </c>
      <c r="DK162">
        <v>0</v>
      </c>
      <c r="DL162" t="s">
        <v>3</v>
      </c>
      <c r="DM162">
        <v>0</v>
      </c>
      <c r="DN162" t="s">
        <v>3</v>
      </c>
      <c r="DO162">
        <v>0</v>
      </c>
    </row>
    <row r="163" spans="1:119" x14ac:dyDescent="0.2">
      <c r="A163">
        <f>ROW(Source!A124)</f>
        <v>124</v>
      </c>
      <c r="B163">
        <v>64249956</v>
      </c>
      <c r="C163">
        <v>64250567</v>
      </c>
      <c r="D163">
        <v>0</v>
      </c>
      <c r="E163">
        <v>1076</v>
      </c>
      <c r="F163">
        <v>1</v>
      </c>
      <c r="G163">
        <v>15514512</v>
      </c>
      <c r="H163">
        <v>3</v>
      </c>
      <c r="I163" t="s">
        <v>16</v>
      </c>
      <c r="J163" t="s">
        <v>3</v>
      </c>
      <c r="K163" t="s">
        <v>67</v>
      </c>
      <c r="L163">
        <v>1354</v>
      </c>
      <c r="N163">
        <v>1010</v>
      </c>
      <c r="O163" t="s">
        <v>55</v>
      </c>
      <c r="P163" t="s">
        <v>55</v>
      </c>
      <c r="Q163">
        <v>1</v>
      </c>
      <c r="W163">
        <v>0</v>
      </c>
      <c r="X163">
        <v>-138536489</v>
      </c>
      <c r="Y163">
        <f t="shared" si="44"/>
        <v>28.571428999999998</v>
      </c>
      <c r="AA163">
        <v>1128.2</v>
      </c>
      <c r="AB163">
        <v>0</v>
      </c>
      <c r="AC163">
        <v>0</v>
      </c>
      <c r="AD163">
        <v>0</v>
      </c>
      <c r="AE163">
        <v>114.19</v>
      </c>
      <c r="AF163">
        <v>0</v>
      </c>
      <c r="AG163">
        <v>0</v>
      </c>
      <c r="AH163">
        <v>0</v>
      </c>
      <c r="AI163">
        <v>9.8800000000000008</v>
      </c>
      <c r="AJ163">
        <v>1</v>
      </c>
      <c r="AK163">
        <v>1</v>
      </c>
      <c r="AL163">
        <v>1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 t="s">
        <v>3</v>
      </c>
      <c r="AT163">
        <v>28.571428999999998</v>
      </c>
      <c r="AU163" t="s">
        <v>3</v>
      </c>
      <c r="AV163">
        <v>0</v>
      </c>
      <c r="AW163">
        <v>1</v>
      </c>
      <c r="AX163">
        <v>-1</v>
      </c>
      <c r="AY163">
        <v>0</v>
      </c>
      <c r="AZ163">
        <v>0</v>
      </c>
      <c r="BA163" t="s">
        <v>3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CV163">
        <v>0</v>
      </c>
      <c r="CW163">
        <v>0</v>
      </c>
      <c r="CX163">
        <f>ROUND(Y163*Source!I124,9)</f>
        <v>8.0000001199999993</v>
      </c>
      <c r="CY163">
        <f>AA163</f>
        <v>1128.2</v>
      </c>
      <c r="CZ163">
        <f>AE163</f>
        <v>114.19</v>
      </c>
      <c r="DA163">
        <f>AI163</f>
        <v>9.8800000000000008</v>
      </c>
      <c r="DB163">
        <f t="shared" si="48"/>
        <v>3262.57</v>
      </c>
      <c r="DC163">
        <f t="shared" si="49"/>
        <v>0</v>
      </c>
      <c r="DD163" t="s">
        <v>3</v>
      </c>
      <c r="DE163" t="s">
        <v>3</v>
      </c>
      <c r="DF163">
        <f>ROUND(ROUND(AE163*AI163,2)*CX163,2)</f>
        <v>9025.6</v>
      </c>
      <c r="DG163">
        <f t="shared" si="50"/>
        <v>0</v>
      </c>
      <c r="DH163">
        <f t="shared" si="51"/>
        <v>0</v>
      </c>
      <c r="DI163">
        <f t="shared" si="52"/>
        <v>0</v>
      </c>
      <c r="DJ163">
        <f>DF163</f>
        <v>9025.6</v>
      </c>
      <c r="DK163">
        <v>0</v>
      </c>
      <c r="DL163" t="s">
        <v>3</v>
      </c>
      <c r="DM163">
        <v>0</v>
      </c>
      <c r="DN163" t="s">
        <v>3</v>
      </c>
      <c r="DO163">
        <v>0</v>
      </c>
    </row>
    <row r="164" spans="1:119" x14ac:dyDescent="0.2">
      <c r="A164">
        <f>ROW(Source!A130)</f>
        <v>130</v>
      </c>
      <c r="B164">
        <v>64249956</v>
      </c>
      <c r="C164">
        <v>64250347</v>
      </c>
      <c r="D164">
        <v>62945603</v>
      </c>
      <c r="E164">
        <v>1076</v>
      </c>
      <c r="F164">
        <v>1</v>
      </c>
      <c r="G164">
        <v>15514512</v>
      </c>
      <c r="H164">
        <v>1</v>
      </c>
      <c r="I164" t="s">
        <v>192</v>
      </c>
      <c r="J164" t="s">
        <v>3</v>
      </c>
      <c r="K164" t="s">
        <v>193</v>
      </c>
      <c r="L164">
        <v>1191</v>
      </c>
      <c r="N164">
        <v>1013</v>
      </c>
      <c r="O164" t="s">
        <v>194</v>
      </c>
      <c r="P164" t="s">
        <v>194</v>
      </c>
      <c r="Q164">
        <v>1</v>
      </c>
      <c r="W164">
        <v>0</v>
      </c>
      <c r="X164">
        <v>476480486</v>
      </c>
      <c r="Y164">
        <f t="shared" si="44"/>
        <v>70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1</v>
      </c>
      <c r="AJ164">
        <v>1</v>
      </c>
      <c r="AK164">
        <v>1</v>
      </c>
      <c r="AL164">
        <v>1</v>
      </c>
      <c r="AM164">
        <v>-2</v>
      </c>
      <c r="AN164">
        <v>0</v>
      </c>
      <c r="AO164">
        <v>1</v>
      </c>
      <c r="AP164">
        <v>0</v>
      </c>
      <c r="AQ164">
        <v>0</v>
      </c>
      <c r="AR164">
        <v>0</v>
      </c>
      <c r="AS164" t="s">
        <v>3</v>
      </c>
      <c r="AT164">
        <v>70</v>
      </c>
      <c r="AU164" t="s">
        <v>3</v>
      </c>
      <c r="AV164">
        <v>1</v>
      </c>
      <c r="AW164">
        <v>2</v>
      </c>
      <c r="AX164">
        <v>64250360</v>
      </c>
      <c r="AY164">
        <v>1</v>
      </c>
      <c r="AZ164">
        <v>0</v>
      </c>
      <c r="BA164">
        <v>100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CU164">
        <f>ROUND(AT164*Source!I130*AH164*AL164,2)</f>
        <v>0</v>
      </c>
      <c r="CV164">
        <f>ROUND(Y164*Source!I130,9)</f>
        <v>19.600000000000001</v>
      </c>
      <c r="CW164">
        <v>0</v>
      </c>
      <c r="CX164">
        <f>ROUND(Y164*Source!I130,9)</f>
        <v>19.600000000000001</v>
      </c>
      <c r="CY164">
        <f>AD164</f>
        <v>0</v>
      </c>
      <c r="CZ164">
        <f>AH164</f>
        <v>0</v>
      </c>
      <c r="DA164">
        <f>AL164</f>
        <v>1</v>
      </c>
      <c r="DB164">
        <f t="shared" si="48"/>
        <v>0</v>
      </c>
      <c r="DC164">
        <f t="shared" si="49"/>
        <v>0</v>
      </c>
      <c r="DD164" t="s">
        <v>3</v>
      </c>
      <c r="DE164" t="s">
        <v>3</v>
      </c>
      <c r="DF164">
        <f t="shared" ref="DF164:DF170" si="59">ROUND(ROUND(AE164,2)*CX164,2)</f>
        <v>0</v>
      </c>
      <c r="DG164">
        <f t="shared" si="50"/>
        <v>0</v>
      </c>
      <c r="DH164">
        <f t="shared" si="51"/>
        <v>0</v>
      </c>
      <c r="DI164">
        <f t="shared" si="52"/>
        <v>0</v>
      </c>
      <c r="DJ164">
        <f>DI164</f>
        <v>0</v>
      </c>
      <c r="DK164">
        <v>0</v>
      </c>
      <c r="DL164" t="s">
        <v>3</v>
      </c>
      <c r="DM164">
        <v>0</v>
      </c>
      <c r="DN164" t="s">
        <v>3</v>
      </c>
      <c r="DO164">
        <v>0</v>
      </c>
    </row>
    <row r="165" spans="1:119" x14ac:dyDescent="0.2">
      <c r="A165">
        <f>ROW(Source!A130)</f>
        <v>130</v>
      </c>
      <c r="B165">
        <v>64249956</v>
      </c>
      <c r="C165">
        <v>64250347</v>
      </c>
      <c r="D165">
        <v>62030395</v>
      </c>
      <c r="E165">
        <v>1</v>
      </c>
      <c r="F165">
        <v>1</v>
      </c>
      <c r="G165">
        <v>15514512</v>
      </c>
      <c r="H165">
        <v>2</v>
      </c>
      <c r="I165" t="s">
        <v>247</v>
      </c>
      <c r="J165" t="s">
        <v>248</v>
      </c>
      <c r="K165" t="s">
        <v>249</v>
      </c>
      <c r="L165">
        <v>1368</v>
      </c>
      <c r="N165">
        <v>1011</v>
      </c>
      <c r="O165" t="s">
        <v>198</v>
      </c>
      <c r="P165" t="s">
        <v>198</v>
      </c>
      <c r="Q165">
        <v>1</v>
      </c>
      <c r="W165">
        <v>0</v>
      </c>
      <c r="X165">
        <v>-247895439</v>
      </c>
      <c r="Y165">
        <f t="shared" si="44"/>
        <v>4</v>
      </c>
      <c r="AA165">
        <v>0</v>
      </c>
      <c r="AB165">
        <v>7.11</v>
      </c>
      <c r="AC165">
        <v>0</v>
      </c>
      <c r="AD165">
        <v>0</v>
      </c>
      <c r="AE165">
        <v>0</v>
      </c>
      <c r="AF165">
        <v>7.11</v>
      </c>
      <c r="AG165">
        <v>0</v>
      </c>
      <c r="AH165">
        <v>0</v>
      </c>
      <c r="AI165">
        <v>1</v>
      </c>
      <c r="AJ165">
        <v>1</v>
      </c>
      <c r="AK165">
        <v>1</v>
      </c>
      <c r="AL165">
        <v>1</v>
      </c>
      <c r="AM165">
        <v>-2</v>
      </c>
      <c r="AN165">
        <v>0</v>
      </c>
      <c r="AO165">
        <v>1</v>
      </c>
      <c r="AP165">
        <v>0</v>
      </c>
      <c r="AQ165">
        <v>0</v>
      </c>
      <c r="AR165">
        <v>0</v>
      </c>
      <c r="AS165" t="s">
        <v>3</v>
      </c>
      <c r="AT165">
        <v>4</v>
      </c>
      <c r="AU165" t="s">
        <v>3</v>
      </c>
      <c r="AV165">
        <v>0</v>
      </c>
      <c r="AW165">
        <v>2</v>
      </c>
      <c r="AX165">
        <v>64250361</v>
      </c>
      <c r="AY165">
        <v>1</v>
      </c>
      <c r="AZ165">
        <v>0</v>
      </c>
      <c r="BA165">
        <v>101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CV165">
        <v>0</v>
      </c>
      <c r="CW165">
        <f>ROUND(Y165*Source!I130*DO165,9)</f>
        <v>0</v>
      </c>
      <c r="CX165">
        <f>ROUND(Y165*Source!I130,9)</f>
        <v>1.1200000000000001</v>
      </c>
      <c r="CY165">
        <f>AB165</f>
        <v>7.11</v>
      </c>
      <c r="CZ165">
        <f>AF165</f>
        <v>7.11</v>
      </c>
      <c r="DA165">
        <f>AJ165</f>
        <v>1</v>
      </c>
      <c r="DB165">
        <f t="shared" si="48"/>
        <v>28.44</v>
      </c>
      <c r="DC165">
        <f t="shared" si="49"/>
        <v>0</v>
      </c>
      <c r="DD165" t="s">
        <v>3</v>
      </c>
      <c r="DE165" t="s">
        <v>3</v>
      </c>
      <c r="DF165">
        <f t="shared" si="59"/>
        <v>0</v>
      </c>
      <c r="DG165">
        <f t="shared" si="50"/>
        <v>7.96</v>
      </c>
      <c r="DH165">
        <f t="shared" si="51"/>
        <v>0</v>
      </c>
      <c r="DI165">
        <f t="shared" si="52"/>
        <v>0</v>
      </c>
      <c r="DJ165">
        <f>DG165</f>
        <v>7.96</v>
      </c>
      <c r="DK165">
        <v>0</v>
      </c>
      <c r="DL165" t="s">
        <v>3</v>
      </c>
      <c r="DM165">
        <v>0</v>
      </c>
      <c r="DN165" t="s">
        <v>3</v>
      </c>
      <c r="DO165">
        <v>0</v>
      </c>
    </row>
    <row r="166" spans="1:119" x14ac:dyDescent="0.2">
      <c r="A166">
        <f>ROW(Source!A130)</f>
        <v>130</v>
      </c>
      <c r="B166">
        <v>64249956</v>
      </c>
      <c r="C166">
        <v>64250347</v>
      </c>
      <c r="D166">
        <v>62030693</v>
      </c>
      <c r="E166">
        <v>1</v>
      </c>
      <c r="F166">
        <v>1</v>
      </c>
      <c r="G166">
        <v>15514512</v>
      </c>
      <c r="H166">
        <v>2</v>
      </c>
      <c r="I166" t="s">
        <v>195</v>
      </c>
      <c r="J166" t="s">
        <v>196</v>
      </c>
      <c r="K166" t="s">
        <v>197</v>
      </c>
      <c r="L166">
        <v>1368</v>
      </c>
      <c r="N166">
        <v>1011</v>
      </c>
      <c r="O166" t="s">
        <v>198</v>
      </c>
      <c r="P166" t="s">
        <v>198</v>
      </c>
      <c r="Q166">
        <v>1</v>
      </c>
      <c r="W166">
        <v>0</v>
      </c>
      <c r="X166">
        <v>-1845030748</v>
      </c>
      <c r="Y166">
        <f t="shared" si="44"/>
        <v>0.11</v>
      </c>
      <c r="AA166">
        <v>0</v>
      </c>
      <c r="AB166">
        <v>83.1</v>
      </c>
      <c r="AC166">
        <v>12.62</v>
      </c>
      <c r="AD166">
        <v>0</v>
      </c>
      <c r="AE166">
        <v>0</v>
      </c>
      <c r="AF166">
        <v>83.1</v>
      </c>
      <c r="AG166">
        <v>12.62</v>
      </c>
      <c r="AH166">
        <v>0</v>
      </c>
      <c r="AI166">
        <v>1</v>
      </c>
      <c r="AJ166">
        <v>1</v>
      </c>
      <c r="AK166">
        <v>1</v>
      </c>
      <c r="AL166">
        <v>1</v>
      </c>
      <c r="AM166">
        <v>-2</v>
      </c>
      <c r="AN166">
        <v>0</v>
      </c>
      <c r="AO166">
        <v>1</v>
      </c>
      <c r="AP166">
        <v>0</v>
      </c>
      <c r="AQ166">
        <v>0</v>
      </c>
      <c r="AR166">
        <v>0</v>
      </c>
      <c r="AS166" t="s">
        <v>3</v>
      </c>
      <c r="AT166">
        <v>0.11</v>
      </c>
      <c r="AU166" t="s">
        <v>3</v>
      </c>
      <c r="AV166">
        <v>0</v>
      </c>
      <c r="AW166">
        <v>2</v>
      </c>
      <c r="AX166">
        <v>64250362</v>
      </c>
      <c r="AY166">
        <v>1</v>
      </c>
      <c r="AZ166">
        <v>0</v>
      </c>
      <c r="BA166">
        <v>102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CV166">
        <v>0</v>
      </c>
      <c r="CW166">
        <f>ROUND(Y166*Source!I130*DO166,9)</f>
        <v>0.38869599999999999</v>
      </c>
      <c r="CX166">
        <f>ROUND(Y166*Source!I130,9)</f>
        <v>3.0800000000000001E-2</v>
      </c>
      <c r="CY166">
        <f>AB166</f>
        <v>83.1</v>
      </c>
      <c r="CZ166">
        <f>AF166</f>
        <v>83.1</v>
      </c>
      <c r="DA166">
        <f>AJ166</f>
        <v>1</v>
      </c>
      <c r="DB166">
        <f t="shared" si="48"/>
        <v>9.14</v>
      </c>
      <c r="DC166">
        <f t="shared" si="49"/>
        <v>1.39</v>
      </c>
      <c r="DD166" t="s">
        <v>3</v>
      </c>
      <c r="DE166" t="s">
        <v>3</v>
      </c>
      <c r="DF166">
        <f t="shared" si="59"/>
        <v>0</v>
      </c>
      <c r="DG166">
        <f t="shared" si="50"/>
        <v>2.56</v>
      </c>
      <c r="DH166">
        <f t="shared" si="51"/>
        <v>0.39</v>
      </c>
      <c r="DI166">
        <f t="shared" si="52"/>
        <v>0</v>
      </c>
      <c r="DJ166">
        <f>DG166</f>
        <v>2.56</v>
      </c>
      <c r="DK166">
        <v>0</v>
      </c>
      <c r="DL166" t="s">
        <v>199</v>
      </c>
      <c r="DM166">
        <v>0</v>
      </c>
      <c r="DN166" t="s">
        <v>194</v>
      </c>
      <c r="DO166">
        <v>12.62</v>
      </c>
    </row>
    <row r="167" spans="1:119" x14ac:dyDescent="0.2">
      <c r="A167">
        <f>ROW(Source!A130)</f>
        <v>130</v>
      </c>
      <c r="B167">
        <v>64249956</v>
      </c>
      <c r="C167">
        <v>64250347</v>
      </c>
      <c r="D167">
        <v>62000544</v>
      </c>
      <c r="E167">
        <v>1</v>
      </c>
      <c r="F167">
        <v>1</v>
      </c>
      <c r="G167">
        <v>15514512</v>
      </c>
      <c r="H167">
        <v>3</v>
      </c>
      <c r="I167" t="s">
        <v>250</v>
      </c>
      <c r="J167" t="s">
        <v>251</v>
      </c>
      <c r="K167" t="s">
        <v>252</v>
      </c>
      <c r="L167">
        <v>1348</v>
      </c>
      <c r="N167">
        <v>1009</v>
      </c>
      <c r="O167" t="s">
        <v>209</v>
      </c>
      <c r="P167" t="s">
        <v>209</v>
      </c>
      <c r="Q167">
        <v>1000</v>
      </c>
      <c r="W167">
        <v>0</v>
      </c>
      <c r="X167">
        <v>-1118993546</v>
      </c>
      <c r="Y167">
        <f t="shared" si="44"/>
        <v>1.4E-2</v>
      </c>
      <c r="AA167">
        <v>7254.88</v>
      </c>
      <c r="AB167">
        <v>0</v>
      </c>
      <c r="AC167">
        <v>0</v>
      </c>
      <c r="AD167">
        <v>0</v>
      </c>
      <c r="AE167">
        <v>7254.88</v>
      </c>
      <c r="AF167">
        <v>0</v>
      </c>
      <c r="AG167">
        <v>0</v>
      </c>
      <c r="AH167">
        <v>0</v>
      </c>
      <c r="AI167">
        <v>1</v>
      </c>
      <c r="AJ167">
        <v>1</v>
      </c>
      <c r="AK167">
        <v>1</v>
      </c>
      <c r="AL167">
        <v>1</v>
      </c>
      <c r="AM167">
        <v>-2</v>
      </c>
      <c r="AN167">
        <v>0</v>
      </c>
      <c r="AO167">
        <v>1</v>
      </c>
      <c r="AP167">
        <v>0</v>
      </c>
      <c r="AQ167">
        <v>0</v>
      </c>
      <c r="AR167">
        <v>0</v>
      </c>
      <c r="AS167" t="s">
        <v>3</v>
      </c>
      <c r="AT167">
        <v>1.4E-2</v>
      </c>
      <c r="AU167" t="s">
        <v>3</v>
      </c>
      <c r="AV167">
        <v>0</v>
      </c>
      <c r="AW167">
        <v>2</v>
      </c>
      <c r="AX167">
        <v>64250363</v>
      </c>
      <c r="AY167">
        <v>1</v>
      </c>
      <c r="AZ167">
        <v>0</v>
      </c>
      <c r="BA167">
        <v>103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CV167">
        <v>0</v>
      </c>
      <c r="CW167">
        <v>0</v>
      </c>
      <c r="CX167">
        <f>ROUND(Y167*Source!I130,9)</f>
        <v>3.9199999999999999E-3</v>
      </c>
      <c r="CY167">
        <f t="shared" ref="CY167:CY175" si="60">AA167</f>
        <v>7254.88</v>
      </c>
      <c r="CZ167">
        <f t="shared" ref="CZ167:CZ175" si="61">AE167</f>
        <v>7254.88</v>
      </c>
      <c r="DA167">
        <f t="shared" ref="DA167:DA175" si="62">AI167</f>
        <v>1</v>
      </c>
      <c r="DB167">
        <f t="shared" si="48"/>
        <v>101.57</v>
      </c>
      <c r="DC167">
        <f t="shared" si="49"/>
        <v>0</v>
      </c>
      <c r="DD167" t="s">
        <v>3</v>
      </c>
      <c r="DE167" t="s">
        <v>3</v>
      </c>
      <c r="DF167">
        <f t="shared" si="59"/>
        <v>28.44</v>
      </c>
      <c r="DG167">
        <f t="shared" si="50"/>
        <v>0</v>
      </c>
      <c r="DH167">
        <f t="shared" si="51"/>
        <v>0</v>
      </c>
      <c r="DI167">
        <f t="shared" si="52"/>
        <v>0</v>
      </c>
      <c r="DJ167">
        <f t="shared" ref="DJ167:DJ175" si="63">DF167</f>
        <v>28.44</v>
      </c>
      <c r="DK167">
        <v>0</v>
      </c>
      <c r="DL167" t="s">
        <v>3</v>
      </c>
      <c r="DM167">
        <v>0</v>
      </c>
      <c r="DN167" t="s">
        <v>3</v>
      </c>
      <c r="DO167">
        <v>0</v>
      </c>
    </row>
    <row r="168" spans="1:119" x14ac:dyDescent="0.2">
      <c r="A168">
        <f>ROW(Source!A130)</f>
        <v>130</v>
      </c>
      <c r="B168">
        <v>64249956</v>
      </c>
      <c r="C168">
        <v>64250347</v>
      </c>
      <c r="D168">
        <v>62001017</v>
      </c>
      <c r="E168">
        <v>1</v>
      </c>
      <c r="F168">
        <v>1</v>
      </c>
      <c r="G168">
        <v>15514512</v>
      </c>
      <c r="H168">
        <v>3</v>
      </c>
      <c r="I168" t="s">
        <v>253</v>
      </c>
      <c r="J168" t="s">
        <v>254</v>
      </c>
      <c r="K168" t="s">
        <v>255</v>
      </c>
      <c r="L168">
        <v>1348</v>
      </c>
      <c r="N168">
        <v>1009</v>
      </c>
      <c r="O168" t="s">
        <v>209</v>
      </c>
      <c r="P168" t="s">
        <v>209</v>
      </c>
      <c r="Q168">
        <v>1000</v>
      </c>
      <c r="W168">
        <v>0</v>
      </c>
      <c r="X168">
        <v>841672276</v>
      </c>
      <c r="Y168">
        <f t="shared" si="44"/>
        <v>2.4000000000000001E-5</v>
      </c>
      <c r="AA168">
        <v>8596.85</v>
      </c>
      <c r="AB168">
        <v>0</v>
      </c>
      <c r="AC168">
        <v>0</v>
      </c>
      <c r="AD168">
        <v>0</v>
      </c>
      <c r="AE168">
        <v>8596.85</v>
      </c>
      <c r="AF168">
        <v>0</v>
      </c>
      <c r="AG168">
        <v>0</v>
      </c>
      <c r="AH168">
        <v>0</v>
      </c>
      <c r="AI168">
        <v>1</v>
      </c>
      <c r="AJ168">
        <v>1</v>
      </c>
      <c r="AK168">
        <v>1</v>
      </c>
      <c r="AL168">
        <v>1</v>
      </c>
      <c r="AM168">
        <v>-2</v>
      </c>
      <c r="AN168">
        <v>0</v>
      </c>
      <c r="AO168">
        <v>1</v>
      </c>
      <c r="AP168">
        <v>0</v>
      </c>
      <c r="AQ168">
        <v>0</v>
      </c>
      <c r="AR168">
        <v>0</v>
      </c>
      <c r="AS168" t="s">
        <v>3</v>
      </c>
      <c r="AT168">
        <v>2.4000000000000001E-5</v>
      </c>
      <c r="AU168" t="s">
        <v>3</v>
      </c>
      <c r="AV168">
        <v>0</v>
      </c>
      <c r="AW168">
        <v>2</v>
      </c>
      <c r="AX168">
        <v>64250364</v>
      </c>
      <c r="AY168">
        <v>1</v>
      </c>
      <c r="AZ168">
        <v>0</v>
      </c>
      <c r="BA168">
        <v>104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CV168">
        <v>0</v>
      </c>
      <c r="CW168">
        <v>0</v>
      </c>
      <c r="CX168">
        <f>ROUND(Y168*Source!I130,9)</f>
        <v>6.72E-6</v>
      </c>
      <c r="CY168">
        <f t="shared" si="60"/>
        <v>8596.85</v>
      </c>
      <c r="CZ168">
        <f t="shared" si="61"/>
        <v>8596.85</v>
      </c>
      <c r="DA168">
        <f t="shared" si="62"/>
        <v>1</v>
      </c>
      <c r="DB168">
        <f t="shared" si="48"/>
        <v>0.21</v>
      </c>
      <c r="DC168">
        <f t="shared" si="49"/>
        <v>0</v>
      </c>
      <c r="DD168" t="s">
        <v>3</v>
      </c>
      <c r="DE168" t="s">
        <v>3</v>
      </c>
      <c r="DF168">
        <f t="shared" si="59"/>
        <v>0.06</v>
      </c>
      <c r="DG168">
        <f t="shared" si="50"/>
        <v>0</v>
      </c>
      <c r="DH168">
        <f t="shared" si="51"/>
        <v>0</v>
      </c>
      <c r="DI168">
        <f t="shared" si="52"/>
        <v>0</v>
      </c>
      <c r="DJ168">
        <f t="shared" si="63"/>
        <v>0.06</v>
      </c>
      <c r="DK168">
        <v>0</v>
      </c>
      <c r="DL168" t="s">
        <v>3</v>
      </c>
      <c r="DM168">
        <v>0</v>
      </c>
      <c r="DN168" t="s">
        <v>3</v>
      </c>
      <c r="DO168">
        <v>0</v>
      </c>
    </row>
    <row r="169" spans="1:119" x14ac:dyDescent="0.2">
      <c r="A169">
        <f>ROW(Source!A130)</f>
        <v>130</v>
      </c>
      <c r="B169">
        <v>64249956</v>
      </c>
      <c r="C169">
        <v>64250347</v>
      </c>
      <c r="D169">
        <v>61999975</v>
      </c>
      <c r="E169">
        <v>1</v>
      </c>
      <c r="F169">
        <v>1</v>
      </c>
      <c r="G169">
        <v>15514512</v>
      </c>
      <c r="H169">
        <v>3</v>
      </c>
      <c r="I169" t="s">
        <v>256</v>
      </c>
      <c r="J169" t="s">
        <v>257</v>
      </c>
      <c r="K169" t="s">
        <v>258</v>
      </c>
      <c r="L169">
        <v>1354</v>
      </c>
      <c r="N169">
        <v>1010</v>
      </c>
      <c r="O169" t="s">
        <v>55</v>
      </c>
      <c r="P169" t="s">
        <v>55</v>
      </c>
      <c r="Q169">
        <v>1</v>
      </c>
      <c r="W169">
        <v>0</v>
      </c>
      <c r="X169">
        <v>235182232</v>
      </c>
      <c r="Y169">
        <f t="shared" si="44"/>
        <v>97.6</v>
      </c>
      <c r="AA169">
        <v>3.86</v>
      </c>
      <c r="AB169">
        <v>0</v>
      </c>
      <c r="AC169">
        <v>0</v>
      </c>
      <c r="AD169">
        <v>0</v>
      </c>
      <c r="AE169">
        <v>3.86</v>
      </c>
      <c r="AF169">
        <v>0</v>
      </c>
      <c r="AG169">
        <v>0</v>
      </c>
      <c r="AH169">
        <v>0</v>
      </c>
      <c r="AI169">
        <v>1</v>
      </c>
      <c r="AJ169">
        <v>1</v>
      </c>
      <c r="AK169">
        <v>1</v>
      </c>
      <c r="AL169">
        <v>1</v>
      </c>
      <c r="AM169">
        <v>-2</v>
      </c>
      <c r="AN169">
        <v>0</v>
      </c>
      <c r="AO169">
        <v>1</v>
      </c>
      <c r="AP169">
        <v>0</v>
      </c>
      <c r="AQ169">
        <v>0</v>
      </c>
      <c r="AR169">
        <v>0</v>
      </c>
      <c r="AS169" t="s">
        <v>3</v>
      </c>
      <c r="AT169">
        <v>97.6</v>
      </c>
      <c r="AU169" t="s">
        <v>3</v>
      </c>
      <c r="AV169">
        <v>0</v>
      </c>
      <c r="AW169">
        <v>2</v>
      </c>
      <c r="AX169">
        <v>64250365</v>
      </c>
      <c r="AY169">
        <v>1</v>
      </c>
      <c r="AZ169">
        <v>0</v>
      </c>
      <c r="BA169">
        <v>105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CV169">
        <v>0</v>
      </c>
      <c r="CW169">
        <v>0</v>
      </c>
      <c r="CX169">
        <f>ROUND(Y169*Source!I130,9)</f>
        <v>27.327999999999999</v>
      </c>
      <c r="CY169">
        <f t="shared" si="60"/>
        <v>3.86</v>
      </c>
      <c r="CZ169">
        <f t="shared" si="61"/>
        <v>3.86</v>
      </c>
      <c r="DA169">
        <f t="shared" si="62"/>
        <v>1</v>
      </c>
      <c r="DB169">
        <f t="shared" si="48"/>
        <v>376.74</v>
      </c>
      <c r="DC169">
        <f t="shared" si="49"/>
        <v>0</v>
      </c>
      <c r="DD169" t="s">
        <v>3</v>
      </c>
      <c r="DE169" t="s">
        <v>3</v>
      </c>
      <c r="DF169">
        <f t="shared" si="59"/>
        <v>105.49</v>
      </c>
      <c r="DG169">
        <f t="shared" si="50"/>
        <v>0</v>
      </c>
      <c r="DH169">
        <f t="shared" si="51"/>
        <v>0</v>
      </c>
      <c r="DI169">
        <f t="shared" si="52"/>
        <v>0</v>
      </c>
      <c r="DJ169">
        <f t="shared" si="63"/>
        <v>105.49</v>
      </c>
      <c r="DK169">
        <v>0</v>
      </c>
      <c r="DL169" t="s">
        <v>3</v>
      </c>
      <c r="DM169">
        <v>0</v>
      </c>
      <c r="DN169" t="s">
        <v>3</v>
      </c>
      <c r="DO169">
        <v>0</v>
      </c>
    </row>
    <row r="170" spans="1:119" x14ac:dyDescent="0.2">
      <c r="A170">
        <f>ROW(Source!A130)</f>
        <v>130</v>
      </c>
      <c r="B170">
        <v>64249956</v>
      </c>
      <c r="C170">
        <v>64250347</v>
      </c>
      <c r="D170">
        <v>62000150</v>
      </c>
      <c r="E170">
        <v>1</v>
      </c>
      <c r="F170">
        <v>1</v>
      </c>
      <c r="G170">
        <v>15514512</v>
      </c>
      <c r="H170">
        <v>3</v>
      </c>
      <c r="I170" t="s">
        <v>206</v>
      </c>
      <c r="J170" t="s">
        <v>207</v>
      </c>
      <c r="K170" t="s">
        <v>208</v>
      </c>
      <c r="L170">
        <v>1348</v>
      </c>
      <c r="N170">
        <v>1009</v>
      </c>
      <c r="O170" t="s">
        <v>209</v>
      </c>
      <c r="P170" t="s">
        <v>209</v>
      </c>
      <c r="Q170">
        <v>1000</v>
      </c>
      <c r="W170">
        <v>0</v>
      </c>
      <c r="X170">
        <v>-620210662</v>
      </c>
      <c r="Y170">
        <f t="shared" si="44"/>
        <v>2.7000000000000001E-3</v>
      </c>
      <c r="AA170">
        <v>11242.42</v>
      </c>
      <c r="AB170">
        <v>0</v>
      </c>
      <c r="AC170">
        <v>0</v>
      </c>
      <c r="AD170">
        <v>0</v>
      </c>
      <c r="AE170">
        <v>11242.42</v>
      </c>
      <c r="AF170">
        <v>0</v>
      </c>
      <c r="AG170">
        <v>0</v>
      </c>
      <c r="AH170">
        <v>0</v>
      </c>
      <c r="AI170">
        <v>1</v>
      </c>
      <c r="AJ170">
        <v>1</v>
      </c>
      <c r="AK170">
        <v>1</v>
      </c>
      <c r="AL170">
        <v>1</v>
      </c>
      <c r="AM170">
        <v>-2</v>
      </c>
      <c r="AN170">
        <v>0</v>
      </c>
      <c r="AO170">
        <v>1</v>
      </c>
      <c r="AP170">
        <v>0</v>
      </c>
      <c r="AQ170">
        <v>0</v>
      </c>
      <c r="AR170">
        <v>0</v>
      </c>
      <c r="AS170" t="s">
        <v>3</v>
      </c>
      <c r="AT170">
        <v>2.7000000000000001E-3</v>
      </c>
      <c r="AU170" t="s">
        <v>3</v>
      </c>
      <c r="AV170">
        <v>0</v>
      </c>
      <c r="AW170">
        <v>2</v>
      </c>
      <c r="AX170">
        <v>64250366</v>
      </c>
      <c r="AY170">
        <v>1</v>
      </c>
      <c r="AZ170">
        <v>0</v>
      </c>
      <c r="BA170">
        <v>106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CV170">
        <v>0</v>
      </c>
      <c r="CW170">
        <v>0</v>
      </c>
      <c r="CX170">
        <f>ROUND(Y170*Source!I130,9)</f>
        <v>7.5600000000000005E-4</v>
      </c>
      <c r="CY170">
        <f t="shared" si="60"/>
        <v>11242.42</v>
      </c>
      <c r="CZ170">
        <f t="shared" si="61"/>
        <v>11242.42</v>
      </c>
      <c r="DA170">
        <f t="shared" si="62"/>
        <v>1</v>
      </c>
      <c r="DB170">
        <f t="shared" si="48"/>
        <v>30.35</v>
      </c>
      <c r="DC170">
        <f t="shared" si="49"/>
        <v>0</v>
      </c>
      <c r="DD170" t="s">
        <v>3</v>
      </c>
      <c r="DE170" t="s">
        <v>3</v>
      </c>
      <c r="DF170">
        <f t="shared" si="59"/>
        <v>8.5</v>
      </c>
      <c r="DG170">
        <f t="shared" si="50"/>
        <v>0</v>
      </c>
      <c r="DH170">
        <f t="shared" si="51"/>
        <v>0</v>
      </c>
      <c r="DI170">
        <f t="shared" si="52"/>
        <v>0</v>
      </c>
      <c r="DJ170">
        <f t="shared" si="63"/>
        <v>8.5</v>
      </c>
      <c r="DK170">
        <v>0</v>
      </c>
      <c r="DL170" t="s">
        <v>3</v>
      </c>
      <c r="DM170">
        <v>0</v>
      </c>
      <c r="DN170" t="s">
        <v>3</v>
      </c>
      <c r="DO170">
        <v>0</v>
      </c>
    </row>
    <row r="171" spans="1:119" x14ac:dyDescent="0.2">
      <c r="A171">
        <f>ROW(Source!A130)</f>
        <v>130</v>
      </c>
      <c r="B171">
        <v>64249956</v>
      </c>
      <c r="C171">
        <v>64250347</v>
      </c>
      <c r="D171">
        <v>0</v>
      </c>
      <c r="E171">
        <v>1076</v>
      </c>
      <c r="F171">
        <v>1</v>
      </c>
      <c r="G171">
        <v>15514512</v>
      </c>
      <c r="H171">
        <v>3</v>
      </c>
      <c r="I171" t="s">
        <v>16</v>
      </c>
      <c r="J171" t="s">
        <v>3</v>
      </c>
      <c r="K171" t="s">
        <v>54</v>
      </c>
      <c r="L171">
        <v>1354</v>
      </c>
      <c r="N171">
        <v>1010</v>
      </c>
      <c r="O171" t="s">
        <v>55</v>
      </c>
      <c r="P171" t="s">
        <v>55</v>
      </c>
      <c r="Q171">
        <v>1</v>
      </c>
      <c r="W171">
        <v>0</v>
      </c>
      <c r="X171">
        <v>277238542</v>
      </c>
      <c r="Y171">
        <f t="shared" si="44"/>
        <v>14.285714</v>
      </c>
      <c r="AA171">
        <v>14485.76</v>
      </c>
      <c r="AB171">
        <v>0</v>
      </c>
      <c r="AC171">
        <v>0</v>
      </c>
      <c r="AD171">
        <v>0</v>
      </c>
      <c r="AE171">
        <v>1466.17</v>
      </c>
      <c r="AF171">
        <v>0</v>
      </c>
      <c r="AG171">
        <v>0</v>
      </c>
      <c r="AH171">
        <v>0</v>
      </c>
      <c r="AI171">
        <v>9.8800000000000008</v>
      </c>
      <c r="AJ171">
        <v>1</v>
      </c>
      <c r="AK171">
        <v>1</v>
      </c>
      <c r="AL171">
        <v>1</v>
      </c>
      <c r="AM171">
        <v>-2</v>
      </c>
      <c r="AN171">
        <v>0</v>
      </c>
      <c r="AO171">
        <v>0</v>
      </c>
      <c r="AP171">
        <v>0</v>
      </c>
      <c r="AQ171">
        <v>0</v>
      </c>
      <c r="AR171">
        <v>0</v>
      </c>
      <c r="AS171" t="s">
        <v>3</v>
      </c>
      <c r="AT171">
        <v>14.285714</v>
      </c>
      <c r="AU171" t="s">
        <v>3</v>
      </c>
      <c r="AV171">
        <v>0</v>
      </c>
      <c r="AW171">
        <v>1</v>
      </c>
      <c r="AX171">
        <v>-1</v>
      </c>
      <c r="AY171">
        <v>0</v>
      </c>
      <c r="AZ171">
        <v>0</v>
      </c>
      <c r="BA171" t="s">
        <v>3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CV171">
        <v>0</v>
      </c>
      <c r="CW171">
        <v>0</v>
      </c>
      <c r="CX171">
        <f>ROUND(Y171*Source!I130,9)</f>
        <v>3.99999992</v>
      </c>
      <c r="CY171">
        <f t="shared" si="60"/>
        <v>14485.76</v>
      </c>
      <c r="CZ171">
        <f t="shared" si="61"/>
        <v>1466.17</v>
      </c>
      <c r="DA171">
        <f t="shared" si="62"/>
        <v>9.8800000000000008</v>
      </c>
      <c r="DB171">
        <f t="shared" si="48"/>
        <v>20945.29</v>
      </c>
      <c r="DC171">
        <f t="shared" si="49"/>
        <v>0</v>
      </c>
      <c r="DD171" t="s">
        <v>3</v>
      </c>
      <c r="DE171" t="s">
        <v>3</v>
      </c>
      <c r="DF171">
        <f>ROUND(ROUND(AE171*AI171,2)*CX171,2)</f>
        <v>57943.040000000001</v>
      </c>
      <c r="DG171">
        <f t="shared" si="50"/>
        <v>0</v>
      </c>
      <c r="DH171">
        <f t="shared" si="51"/>
        <v>0</v>
      </c>
      <c r="DI171">
        <f t="shared" si="52"/>
        <v>0</v>
      </c>
      <c r="DJ171">
        <f t="shared" si="63"/>
        <v>57943.040000000001</v>
      </c>
      <c r="DK171">
        <v>0</v>
      </c>
      <c r="DL171" t="s">
        <v>3</v>
      </c>
      <c r="DM171">
        <v>0</v>
      </c>
      <c r="DN171" t="s">
        <v>3</v>
      </c>
      <c r="DO171">
        <v>0</v>
      </c>
    </row>
    <row r="172" spans="1:119" x14ac:dyDescent="0.2">
      <c r="A172">
        <f>ROW(Source!A130)</f>
        <v>130</v>
      </c>
      <c r="B172">
        <v>64249956</v>
      </c>
      <c r="C172">
        <v>64250347</v>
      </c>
      <c r="D172">
        <v>0</v>
      </c>
      <c r="E172">
        <v>1076</v>
      </c>
      <c r="F172">
        <v>1</v>
      </c>
      <c r="G172">
        <v>15514512</v>
      </c>
      <c r="H172">
        <v>3</v>
      </c>
      <c r="I172" t="s">
        <v>16</v>
      </c>
      <c r="J172" t="s">
        <v>3</v>
      </c>
      <c r="K172" t="s">
        <v>58</v>
      </c>
      <c r="L172">
        <v>1354</v>
      </c>
      <c r="N172">
        <v>1010</v>
      </c>
      <c r="O172" t="s">
        <v>55</v>
      </c>
      <c r="P172" t="s">
        <v>55</v>
      </c>
      <c r="Q172">
        <v>1</v>
      </c>
      <c r="W172">
        <v>0</v>
      </c>
      <c r="X172">
        <v>-1269339310</v>
      </c>
      <c r="Y172">
        <f t="shared" si="44"/>
        <v>14.285714</v>
      </c>
      <c r="AA172">
        <v>6756.54</v>
      </c>
      <c r="AB172">
        <v>0</v>
      </c>
      <c r="AC172">
        <v>0</v>
      </c>
      <c r="AD172">
        <v>0</v>
      </c>
      <c r="AE172">
        <v>683.86</v>
      </c>
      <c r="AF172">
        <v>0</v>
      </c>
      <c r="AG172">
        <v>0</v>
      </c>
      <c r="AH172">
        <v>0</v>
      </c>
      <c r="AI172">
        <v>9.8800000000000008</v>
      </c>
      <c r="AJ172">
        <v>1</v>
      </c>
      <c r="AK172">
        <v>1</v>
      </c>
      <c r="AL172">
        <v>1</v>
      </c>
      <c r="AM172">
        <v>-2</v>
      </c>
      <c r="AN172">
        <v>0</v>
      </c>
      <c r="AO172">
        <v>0</v>
      </c>
      <c r="AP172">
        <v>0</v>
      </c>
      <c r="AQ172">
        <v>0</v>
      </c>
      <c r="AR172">
        <v>0</v>
      </c>
      <c r="AS172" t="s">
        <v>3</v>
      </c>
      <c r="AT172">
        <v>14.285714</v>
      </c>
      <c r="AU172" t="s">
        <v>3</v>
      </c>
      <c r="AV172">
        <v>0</v>
      </c>
      <c r="AW172">
        <v>1</v>
      </c>
      <c r="AX172">
        <v>-1</v>
      </c>
      <c r="AY172">
        <v>0</v>
      </c>
      <c r="AZ172">
        <v>0</v>
      </c>
      <c r="BA172" t="s">
        <v>3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CV172">
        <v>0</v>
      </c>
      <c r="CW172">
        <v>0</v>
      </c>
      <c r="CX172">
        <f>ROUND(Y172*Source!I130,9)</f>
        <v>3.99999992</v>
      </c>
      <c r="CY172">
        <f t="shared" si="60"/>
        <v>6756.54</v>
      </c>
      <c r="CZ172">
        <f t="shared" si="61"/>
        <v>683.86</v>
      </c>
      <c r="DA172">
        <f t="shared" si="62"/>
        <v>9.8800000000000008</v>
      </c>
      <c r="DB172">
        <f t="shared" si="48"/>
        <v>9769.43</v>
      </c>
      <c r="DC172">
        <f t="shared" si="49"/>
        <v>0</v>
      </c>
      <c r="DD172" t="s">
        <v>3</v>
      </c>
      <c r="DE172" t="s">
        <v>3</v>
      </c>
      <c r="DF172">
        <f>ROUND(ROUND(AE172*AI172,2)*CX172,2)</f>
        <v>27026.16</v>
      </c>
      <c r="DG172">
        <f t="shared" si="50"/>
        <v>0</v>
      </c>
      <c r="DH172">
        <f t="shared" si="51"/>
        <v>0</v>
      </c>
      <c r="DI172">
        <f t="shared" si="52"/>
        <v>0</v>
      </c>
      <c r="DJ172">
        <f t="shared" si="63"/>
        <v>27026.16</v>
      </c>
      <c r="DK172">
        <v>0</v>
      </c>
      <c r="DL172" t="s">
        <v>3</v>
      </c>
      <c r="DM172">
        <v>0</v>
      </c>
      <c r="DN172" t="s">
        <v>3</v>
      </c>
      <c r="DO172">
        <v>0</v>
      </c>
    </row>
    <row r="173" spans="1:119" x14ac:dyDescent="0.2">
      <c r="A173">
        <f>ROW(Source!A130)</f>
        <v>130</v>
      </c>
      <c r="B173">
        <v>64249956</v>
      </c>
      <c r="C173">
        <v>64250347</v>
      </c>
      <c r="D173">
        <v>0</v>
      </c>
      <c r="E173">
        <v>1076</v>
      </c>
      <c r="F173">
        <v>1</v>
      </c>
      <c r="G173">
        <v>15514512</v>
      </c>
      <c r="H173">
        <v>3</v>
      </c>
      <c r="I173" t="s">
        <v>16</v>
      </c>
      <c r="J173" t="s">
        <v>3</v>
      </c>
      <c r="K173" t="s">
        <v>61</v>
      </c>
      <c r="L173">
        <v>1354</v>
      </c>
      <c r="N173">
        <v>1010</v>
      </c>
      <c r="O173" t="s">
        <v>55</v>
      </c>
      <c r="P173" t="s">
        <v>55</v>
      </c>
      <c r="Q173">
        <v>1</v>
      </c>
      <c r="W173">
        <v>0</v>
      </c>
      <c r="X173">
        <v>1154660637</v>
      </c>
      <c r="Y173">
        <f t="shared" si="44"/>
        <v>28.571428999999998</v>
      </c>
      <c r="AA173">
        <v>1943.4</v>
      </c>
      <c r="AB173">
        <v>0</v>
      </c>
      <c r="AC173">
        <v>0</v>
      </c>
      <c r="AD173">
        <v>0</v>
      </c>
      <c r="AE173">
        <v>196.70000000000002</v>
      </c>
      <c r="AF173">
        <v>0</v>
      </c>
      <c r="AG173">
        <v>0</v>
      </c>
      <c r="AH173">
        <v>0</v>
      </c>
      <c r="AI173">
        <v>9.8800000000000008</v>
      </c>
      <c r="AJ173">
        <v>1</v>
      </c>
      <c r="AK173">
        <v>1</v>
      </c>
      <c r="AL173">
        <v>1</v>
      </c>
      <c r="AM173">
        <v>-2</v>
      </c>
      <c r="AN173">
        <v>0</v>
      </c>
      <c r="AO173">
        <v>0</v>
      </c>
      <c r="AP173">
        <v>0</v>
      </c>
      <c r="AQ173">
        <v>0</v>
      </c>
      <c r="AR173">
        <v>0</v>
      </c>
      <c r="AS173" t="s">
        <v>3</v>
      </c>
      <c r="AT173">
        <v>28.571428999999998</v>
      </c>
      <c r="AU173" t="s">
        <v>3</v>
      </c>
      <c r="AV173">
        <v>0</v>
      </c>
      <c r="AW173">
        <v>1</v>
      </c>
      <c r="AX173">
        <v>-1</v>
      </c>
      <c r="AY173">
        <v>0</v>
      </c>
      <c r="AZ173">
        <v>0</v>
      </c>
      <c r="BA173" t="s">
        <v>3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CV173">
        <v>0</v>
      </c>
      <c r="CW173">
        <v>0</v>
      </c>
      <c r="CX173">
        <f>ROUND(Y173*Source!I130,9)</f>
        <v>8.0000001199999993</v>
      </c>
      <c r="CY173">
        <f t="shared" si="60"/>
        <v>1943.4</v>
      </c>
      <c r="CZ173">
        <f t="shared" si="61"/>
        <v>196.70000000000002</v>
      </c>
      <c r="DA173">
        <f t="shared" si="62"/>
        <v>9.8800000000000008</v>
      </c>
      <c r="DB173">
        <f t="shared" si="48"/>
        <v>5620</v>
      </c>
      <c r="DC173">
        <f t="shared" si="49"/>
        <v>0</v>
      </c>
      <c r="DD173" t="s">
        <v>3</v>
      </c>
      <c r="DE173" t="s">
        <v>3</v>
      </c>
      <c r="DF173">
        <f>ROUND(ROUND(AE173*AI173,2)*CX173,2)</f>
        <v>15547.2</v>
      </c>
      <c r="DG173">
        <f t="shared" si="50"/>
        <v>0</v>
      </c>
      <c r="DH173">
        <f t="shared" si="51"/>
        <v>0</v>
      </c>
      <c r="DI173">
        <f t="shared" si="52"/>
        <v>0</v>
      </c>
      <c r="DJ173">
        <f t="shared" si="63"/>
        <v>15547.2</v>
      </c>
      <c r="DK173">
        <v>0</v>
      </c>
      <c r="DL173" t="s">
        <v>3</v>
      </c>
      <c r="DM173">
        <v>0</v>
      </c>
      <c r="DN173" t="s">
        <v>3</v>
      </c>
      <c r="DO173">
        <v>0</v>
      </c>
    </row>
    <row r="174" spans="1:119" x14ac:dyDescent="0.2">
      <c r="A174">
        <f>ROW(Source!A130)</f>
        <v>130</v>
      </c>
      <c r="B174">
        <v>64249956</v>
      </c>
      <c r="C174">
        <v>64250347</v>
      </c>
      <c r="D174">
        <v>0</v>
      </c>
      <c r="E174">
        <v>1076</v>
      </c>
      <c r="F174">
        <v>1</v>
      </c>
      <c r="G174">
        <v>15514512</v>
      </c>
      <c r="H174">
        <v>3</v>
      </c>
      <c r="I174" t="s">
        <v>16</v>
      </c>
      <c r="J174" t="s">
        <v>3</v>
      </c>
      <c r="K174" t="s">
        <v>64</v>
      </c>
      <c r="L174">
        <v>1354</v>
      </c>
      <c r="N174">
        <v>1010</v>
      </c>
      <c r="O174" t="s">
        <v>55</v>
      </c>
      <c r="P174" t="s">
        <v>55</v>
      </c>
      <c r="Q174">
        <v>1</v>
      </c>
      <c r="W174">
        <v>0</v>
      </c>
      <c r="X174">
        <v>158177034</v>
      </c>
      <c r="Y174">
        <f t="shared" si="44"/>
        <v>14.285714</v>
      </c>
      <c r="AA174">
        <v>1175.52</v>
      </c>
      <c r="AB174">
        <v>0</v>
      </c>
      <c r="AC174">
        <v>0</v>
      </c>
      <c r="AD174">
        <v>0</v>
      </c>
      <c r="AE174">
        <v>118.98</v>
      </c>
      <c r="AF174">
        <v>0</v>
      </c>
      <c r="AG174">
        <v>0</v>
      </c>
      <c r="AH174">
        <v>0</v>
      </c>
      <c r="AI174">
        <v>9.8800000000000008</v>
      </c>
      <c r="AJ174">
        <v>1</v>
      </c>
      <c r="AK174">
        <v>1</v>
      </c>
      <c r="AL174">
        <v>1</v>
      </c>
      <c r="AM174">
        <v>-2</v>
      </c>
      <c r="AN174">
        <v>0</v>
      </c>
      <c r="AO174">
        <v>0</v>
      </c>
      <c r="AP174">
        <v>0</v>
      </c>
      <c r="AQ174">
        <v>0</v>
      </c>
      <c r="AR174">
        <v>0</v>
      </c>
      <c r="AS174" t="s">
        <v>3</v>
      </c>
      <c r="AT174">
        <v>14.285714</v>
      </c>
      <c r="AU174" t="s">
        <v>3</v>
      </c>
      <c r="AV174">
        <v>0</v>
      </c>
      <c r="AW174">
        <v>1</v>
      </c>
      <c r="AX174">
        <v>-1</v>
      </c>
      <c r="AY174">
        <v>0</v>
      </c>
      <c r="AZ174">
        <v>0</v>
      </c>
      <c r="BA174" t="s">
        <v>3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CV174">
        <v>0</v>
      </c>
      <c r="CW174">
        <v>0</v>
      </c>
      <c r="CX174">
        <f>ROUND(Y174*Source!I130,9)</f>
        <v>3.99999992</v>
      </c>
      <c r="CY174">
        <f t="shared" si="60"/>
        <v>1175.52</v>
      </c>
      <c r="CZ174">
        <f t="shared" si="61"/>
        <v>118.98</v>
      </c>
      <c r="DA174">
        <f t="shared" si="62"/>
        <v>9.8800000000000008</v>
      </c>
      <c r="DB174">
        <f t="shared" si="48"/>
        <v>1699.71</v>
      </c>
      <c r="DC174">
        <f t="shared" si="49"/>
        <v>0</v>
      </c>
      <c r="DD174" t="s">
        <v>3</v>
      </c>
      <c r="DE174" t="s">
        <v>3</v>
      </c>
      <c r="DF174">
        <f>ROUND(ROUND(AE174*AI174,2)*CX174,2)</f>
        <v>4702.08</v>
      </c>
      <c r="DG174">
        <f t="shared" si="50"/>
        <v>0</v>
      </c>
      <c r="DH174">
        <f t="shared" si="51"/>
        <v>0</v>
      </c>
      <c r="DI174">
        <f t="shared" si="52"/>
        <v>0</v>
      </c>
      <c r="DJ174">
        <f t="shared" si="63"/>
        <v>4702.08</v>
      </c>
      <c r="DK174">
        <v>0</v>
      </c>
      <c r="DL174" t="s">
        <v>3</v>
      </c>
      <c r="DM174">
        <v>0</v>
      </c>
      <c r="DN174" t="s">
        <v>3</v>
      </c>
      <c r="DO174">
        <v>0</v>
      </c>
    </row>
    <row r="175" spans="1:119" x14ac:dyDescent="0.2">
      <c r="A175">
        <f>ROW(Source!A130)</f>
        <v>130</v>
      </c>
      <c r="B175">
        <v>64249956</v>
      </c>
      <c r="C175">
        <v>64250347</v>
      </c>
      <c r="D175">
        <v>0</v>
      </c>
      <c r="E175">
        <v>1076</v>
      </c>
      <c r="F175">
        <v>1</v>
      </c>
      <c r="G175">
        <v>15514512</v>
      </c>
      <c r="H175">
        <v>3</v>
      </c>
      <c r="I175" t="s">
        <v>16</v>
      </c>
      <c r="J175" t="s">
        <v>3</v>
      </c>
      <c r="K175" t="s">
        <v>67</v>
      </c>
      <c r="L175">
        <v>1354</v>
      </c>
      <c r="N175">
        <v>1010</v>
      </c>
      <c r="O175" t="s">
        <v>55</v>
      </c>
      <c r="P175" t="s">
        <v>55</v>
      </c>
      <c r="Q175">
        <v>1</v>
      </c>
      <c r="W175">
        <v>0</v>
      </c>
      <c r="X175">
        <v>-138536489</v>
      </c>
      <c r="Y175">
        <f t="shared" si="44"/>
        <v>28.571428999999998</v>
      </c>
      <c r="AA175">
        <v>1128.2</v>
      </c>
      <c r="AB175">
        <v>0</v>
      </c>
      <c r="AC175">
        <v>0</v>
      </c>
      <c r="AD175">
        <v>0</v>
      </c>
      <c r="AE175">
        <v>114.19</v>
      </c>
      <c r="AF175">
        <v>0</v>
      </c>
      <c r="AG175">
        <v>0</v>
      </c>
      <c r="AH175">
        <v>0</v>
      </c>
      <c r="AI175">
        <v>9.8800000000000008</v>
      </c>
      <c r="AJ175">
        <v>1</v>
      </c>
      <c r="AK175">
        <v>1</v>
      </c>
      <c r="AL175">
        <v>1</v>
      </c>
      <c r="AM175">
        <v>-2</v>
      </c>
      <c r="AN175">
        <v>0</v>
      </c>
      <c r="AO175">
        <v>0</v>
      </c>
      <c r="AP175">
        <v>0</v>
      </c>
      <c r="AQ175">
        <v>0</v>
      </c>
      <c r="AR175">
        <v>0</v>
      </c>
      <c r="AS175" t="s">
        <v>3</v>
      </c>
      <c r="AT175">
        <v>28.571428999999998</v>
      </c>
      <c r="AU175" t="s">
        <v>3</v>
      </c>
      <c r="AV175">
        <v>0</v>
      </c>
      <c r="AW175">
        <v>1</v>
      </c>
      <c r="AX175">
        <v>-1</v>
      </c>
      <c r="AY175">
        <v>0</v>
      </c>
      <c r="AZ175">
        <v>0</v>
      </c>
      <c r="BA175" t="s">
        <v>3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CV175">
        <v>0</v>
      </c>
      <c r="CW175">
        <v>0</v>
      </c>
      <c r="CX175">
        <f>ROUND(Y175*Source!I130,9)</f>
        <v>8.0000001199999993</v>
      </c>
      <c r="CY175">
        <f t="shared" si="60"/>
        <v>1128.2</v>
      </c>
      <c r="CZ175">
        <f t="shared" si="61"/>
        <v>114.19</v>
      </c>
      <c r="DA175">
        <f t="shared" si="62"/>
        <v>9.8800000000000008</v>
      </c>
      <c r="DB175">
        <f t="shared" si="48"/>
        <v>3262.57</v>
      </c>
      <c r="DC175">
        <f t="shared" si="49"/>
        <v>0</v>
      </c>
      <c r="DD175" t="s">
        <v>3</v>
      </c>
      <c r="DE175" t="s">
        <v>3</v>
      </c>
      <c r="DF175">
        <f>ROUND(ROUND(AE175*AI175,2)*CX175,2)</f>
        <v>9025.6</v>
      </c>
      <c r="DG175">
        <f t="shared" si="50"/>
        <v>0</v>
      </c>
      <c r="DH175">
        <f t="shared" si="51"/>
        <v>0</v>
      </c>
      <c r="DI175">
        <f t="shared" si="52"/>
        <v>0</v>
      </c>
      <c r="DJ175">
        <f t="shared" si="63"/>
        <v>9025.6</v>
      </c>
      <c r="DK175">
        <v>0</v>
      </c>
      <c r="DL175" t="s">
        <v>3</v>
      </c>
      <c r="DM175">
        <v>0</v>
      </c>
      <c r="DN175" t="s">
        <v>3</v>
      </c>
      <c r="DO175">
        <v>0</v>
      </c>
    </row>
    <row r="176" spans="1:119" x14ac:dyDescent="0.2">
      <c r="A176">
        <f>ROW(Source!A137)</f>
        <v>137</v>
      </c>
      <c r="B176">
        <v>64249956</v>
      </c>
      <c r="C176">
        <v>64250582</v>
      </c>
      <c r="D176">
        <v>62945603</v>
      </c>
      <c r="E176">
        <v>15514512</v>
      </c>
      <c r="F176">
        <v>1</v>
      </c>
      <c r="G176">
        <v>15514512</v>
      </c>
      <c r="H176">
        <v>1</v>
      </c>
      <c r="I176" t="s">
        <v>192</v>
      </c>
      <c r="J176" t="s">
        <v>3</v>
      </c>
      <c r="K176" t="s">
        <v>193</v>
      </c>
      <c r="L176">
        <v>1191</v>
      </c>
      <c r="N176">
        <v>1013</v>
      </c>
      <c r="O176" t="s">
        <v>194</v>
      </c>
      <c r="P176" t="s">
        <v>194</v>
      </c>
      <c r="Q176">
        <v>1</v>
      </c>
      <c r="W176">
        <v>0</v>
      </c>
      <c r="X176">
        <v>476480486</v>
      </c>
      <c r="Y176">
        <f t="shared" si="44"/>
        <v>80.5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1</v>
      </c>
      <c r="AJ176">
        <v>1</v>
      </c>
      <c r="AK176">
        <v>1</v>
      </c>
      <c r="AL176">
        <v>1</v>
      </c>
      <c r="AM176">
        <v>-2</v>
      </c>
      <c r="AN176">
        <v>0</v>
      </c>
      <c r="AO176">
        <v>1</v>
      </c>
      <c r="AP176">
        <v>0</v>
      </c>
      <c r="AQ176">
        <v>0</v>
      </c>
      <c r="AR176">
        <v>0</v>
      </c>
      <c r="AS176" t="s">
        <v>3</v>
      </c>
      <c r="AT176">
        <v>80.5</v>
      </c>
      <c r="AU176" t="s">
        <v>3</v>
      </c>
      <c r="AV176">
        <v>1</v>
      </c>
      <c r="AW176">
        <v>2</v>
      </c>
      <c r="AX176">
        <v>64250590</v>
      </c>
      <c r="AY176">
        <v>1</v>
      </c>
      <c r="AZ176">
        <v>0</v>
      </c>
      <c r="BA176">
        <v>109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CU176">
        <f>ROUND(AT176*Source!I137*AH176*AL176,2)</f>
        <v>0</v>
      </c>
      <c r="CV176">
        <f>ROUND(Y176*Source!I137,9)</f>
        <v>12.074999999999999</v>
      </c>
      <c r="CW176">
        <v>0</v>
      </c>
      <c r="CX176">
        <f>ROUND(Y176*Source!I137,9)</f>
        <v>12.074999999999999</v>
      </c>
      <c r="CY176">
        <f>AD176</f>
        <v>0</v>
      </c>
      <c r="CZ176">
        <f>AH176</f>
        <v>0</v>
      </c>
      <c r="DA176">
        <f>AL176</f>
        <v>1</v>
      </c>
      <c r="DB176">
        <f t="shared" si="48"/>
        <v>0</v>
      </c>
      <c r="DC176">
        <f t="shared" si="49"/>
        <v>0</v>
      </c>
      <c r="DD176" t="s">
        <v>3</v>
      </c>
      <c r="DE176" t="s">
        <v>3</v>
      </c>
      <c r="DF176">
        <f>ROUND(ROUND(AE176,2)*CX176,2)</f>
        <v>0</v>
      </c>
      <c r="DG176">
        <f t="shared" si="50"/>
        <v>0</v>
      </c>
      <c r="DH176">
        <f t="shared" si="51"/>
        <v>0</v>
      </c>
      <c r="DI176">
        <f t="shared" si="52"/>
        <v>0</v>
      </c>
      <c r="DJ176">
        <f>DI176</f>
        <v>0</v>
      </c>
      <c r="DK176">
        <v>0</v>
      </c>
      <c r="DL176" t="s">
        <v>3</v>
      </c>
      <c r="DM176">
        <v>0</v>
      </c>
      <c r="DN176" t="s">
        <v>3</v>
      </c>
      <c r="DO176">
        <v>0</v>
      </c>
    </row>
    <row r="177" spans="1:119" x14ac:dyDescent="0.2">
      <c r="A177">
        <f>ROW(Source!A137)</f>
        <v>137</v>
      </c>
      <c r="B177">
        <v>64249956</v>
      </c>
      <c r="C177">
        <v>64250582</v>
      </c>
      <c r="D177">
        <v>62958627</v>
      </c>
      <c r="E177">
        <v>1</v>
      </c>
      <c r="F177">
        <v>1</v>
      </c>
      <c r="G177">
        <v>15514512</v>
      </c>
      <c r="H177">
        <v>2</v>
      </c>
      <c r="I177" t="s">
        <v>244</v>
      </c>
      <c r="J177" t="s">
        <v>245</v>
      </c>
      <c r="K177" t="s">
        <v>246</v>
      </c>
      <c r="L177">
        <v>1368</v>
      </c>
      <c r="N177">
        <v>1011</v>
      </c>
      <c r="O177" t="s">
        <v>198</v>
      </c>
      <c r="P177" t="s">
        <v>198</v>
      </c>
      <c r="Q177">
        <v>1</v>
      </c>
      <c r="W177">
        <v>0</v>
      </c>
      <c r="X177">
        <v>-1120917231</v>
      </c>
      <c r="Y177">
        <f t="shared" si="44"/>
        <v>5</v>
      </c>
      <c r="AA177">
        <v>0</v>
      </c>
      <c r="AB177">
        <v>441.32</v>
      </c>
      <c r="AC177">
        <v>1.36</v>
      </c>
      <c r="AD177">
        <v>0</v>
      </c>
      <c r="AE177">
        <v>0</v>
      </c>
      <c r="AF177">
        <v>441.32</v>
      </c>
      <c r="AG177">
        <v>1.36</v>
      </c>
      <c r="AH177">
        <v>0</v>
      </c>
      <c r="AI177">
        <v>1</v>
      </c>
      <c r="AJ177">
        <v>1</v>
      </c>
      <c r="AK177">
        <v>1</v>
      </c>
      <c r="AL177">
        <v>1</v>
      </c>
      <c r="AM177">
        <v>-2</v>
      </c>
      <c r="AN177">
        <v>0</v>
      </c>
      <c r="AO177">
        <v>1</v>
      </c>
      <c r="AP177">
        <v>0</v>
      </c>
      <c r="AQ177">
        <v>0</v>
      </c>
      <c r="AR177">
        <v>0</v>
      </c>
      <c r="AS177" t="s">
        <v>3</v>
      </c>
      <c r="AT177">
        <v>5</v>
      </c>
      <c r="AU177" t="s">
        <v>3</v>
      </c>
      <c r="AV177">
        <v>0</v>
      </c>
      <c r="AW177">
        <v>2</v>
      </c>
      <c r="AX177">
        <v>64250591</v>
      </c>
      <c r="AY177">
        <v>1</v>
      </c>
      <c r="AZ177">
        <v>0</v>
      </c>
      <c r="BA177">
        <v>110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CV177">
        <v>0</v>
      </c>
      <c r="CW177">
        <f>ROUND(Y177*Source!I137*DO177,9)</f>
        <v>0</v>
      </c>
      <c r="CX177">
        <f>ROUND(Y177*Source!I137,9)</f>
        <v>0.75</v>
      </c>
      <c r="CY177">
        <f>AB177</f>
        <v>441.32</v>
      </c>
      <c r="CZ177">
        <f>AF177</f>
        <v>441.32</v>
      </c>
      <c r="DA177">
        <f>AJ177</f>
        <v>1</v>
      </c>
      <c r="DB177">
        <f t="shared" si="48"/>
        <v>2206.6</v>
      </c>
      <c r="DC177">
        <f t="shared" si="49"/>
        <v>6.8</v>
      </c>
      <c r="DD177" t="s">
        <v>3</v>
      </c>
      <c r="DE177" t="s">
        <v>3</v>
      </c>
      <c r="DF177">
        <f>ROUND(ROUND(AE177,2)*CX177,2)</f>
        <v>0</v>
      </c>
      <c r="DG177">
        <f t="shared" si="50"/>
        <v>330.99</v>
      </c>
      <c r="DH177">
        <f t="shared" si="51"/>
        <v>1.02</v>
      </c>
      <c r="DI177">
        <f t="shared" si="52"/>
        <v>0</v>
      </c>
      <c r="DJ177">
        <f>DG177</f>
        <v>330.99</v>
      </c>
      <c r="DK177">
        <v>0</v>
      </c>
      <c r="DL177" t="s">
        <v>3</v>
      </c>
      <c r="DM177">
        <v>0</v>
      </c>
      <c r="DN177" t="s">
        <v>3</v>
      </c>
      <c r="DO177">
        <v>0</v>
      </c>
    </row>
    <row r="178" spans="1:119" x14ac:dyDescent="0.2">
      <c r="A178">
        <f>ROW(Source!A137)</f>
        <v>137</v>
      </c>
      <c r="B178">
        <v>64249956</v>
      </c>
      <c r="C178">
        <v>64250582</v>
      </c>
      <c r="D178">
        <v>0</v>
      </c>
      <c r="E178">
        <v>1076</v>
      </c>
      <c r="F178">
        <v>1</v>
      </c>
      <c r="G178">
        <v>15514512</v>
      </c>
      <c r="H178">
        <v>3</v>
      </c>
      <c r="I178" t="s">
        <v>16</v>
      </c>
      <c r="J178" t="s">
        <v>3</v>
      </c>
      <c r="K178" t="s">
        <v>54</v>
      </c>
      <c r="L178">
        <v>1354</v>
      </c>
      <c r="N178">
        <v>1010</v>
      </c>
      <c r="O178" t="s">
        <v>55</v>
      </c>
      <c r="P178" t="s">
        <v>55</v>
      </c>
      <c r="Q178">
        <v>1</v>
      </c>
      <c r="W178">
        <v>0</v>
      </c>
      <c r="X178">
        <v>277238542</v>
      </c>
      <c r="Y178">
        <f t="shared" si="44"/>
        <v>20</v>
      </c>
      <c r="AA178">
        <v>14485.76</v>
      </c>
      <c r="AB178">
        <v>0</v>
      </c>
      <c r="AC178">
        <v>0</v>
      </c>
      <c r="AD178">
        <v>0</v>
      </c>
      <c r="AE178">
        <v>1466.17</v>
      </c>
      <c r="AF178">
        <v>0</v>
      </c>
      <c r="AG178">
        <v>0</v>
      </c>
      <c r="AH178">
        <v>0</v>
      </c>
      <c r="AI178">
        <v>9.8800000000000008</v>
      </c>
      <c r="AJ178">
        <v>1</v>
      </c>
      <c r="AK178">
        <v>1</v>
      </c>
      <c r="AL178">
        <v>1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 t="s">
        <v>3</v>
      </c>
      <c r="AT178">
        <v>20</v>
      </c>
      <c r="AU178" t="s">
        <v>3</v>
      </c>
      <c r="AV178">
        <v>0</v>
      </c>
      <c r="AW178">
        <v>1</v>
      </c>
      <c r="AX178">
        <v>-1</v>
      </c>
      <c r="AY178">
        <v>0</v>
      </c>
      <c r="AZ178">
        <v>0</v>
      </c>
      <c r="BA178" t="s">
        <v>3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CV178">
        <v>0</v>
      </c>
      <c r="CW178">
        <v>0</v>
      </c>
      <c r="CX178">
        <f>ROUND(Y178*Source!I137,9)</f>
        <v>3</v>
      </c>
      <c r="CY178">
        <f>AA178</f>
        <v>14485.76</v>
      </c>
      <c r="CZ178">
        <f>AE178</f>
        <v>1466.17</v>
      </c>
      <c r="DA178">
        <f>AI178</f>
        <v>9.8800000000000008</v>
      </c>
      <c r="DB178">
        <f t="shared" si="48"/>
        <v>29323.4</v>
      </c>
      <c r="DC178">
        <f t="shared" si="49"/>
        <v>0</v>
      </c>
      <c r="DD178" t="s">
        <v>3</v>
      </c>
      <c r="DE178" t="s">
        <v>3</v>
      </c>
      <c r="DF178">
        <f>ROUND(ROUND(AE178*AI178,2)*CX178,2)</f>
        <v>43457.279999999999</v>
      </c>
      <c r="DG178">
        <f t="shared" si="50"/>
        <v>0</v>
      </c>
      <c r="DH178">
        <f t="shared" si="51"/>
        <v>0</v>
      </c>
      <c r="DI178">
        <f t="shared" si="52"/>
        <v>0</v>
      </c>
      <c r="DJ178">
        <f>DF178</f>
        <v>43457.279999999999</v>
      </c>
      <c r="DK178">
        <v>0</v>
      </c>
      <c r="DL178" t="s">
        <v>3</v>
      </c>
      <c r="DM178">
        <v>0</v>
      </c>
      <c r="DN178" t="s">
        <v>3</v>
      </c>
      <c r="DO178">
        <v>0</v>
      </c>
    </row>
    <row r="179" spans="1:119" x14ac:dyDescent="0.2">
      <c r="A179">
        <f>ROW(Source!A137)</f>
        <v>137</v>
      </c>
      <c r="B179">
        <v>64249956</v>
      </c>
      <c r="C179">
        <v>64250582</v>
      </c>
      <c r="D179">
        <v>0</v>
      </c>
      <c r="E179">
        <v>1076</v>
      </c>
      <c r="F179">
        <v>1</v>
      </c>
      <c r="G179">
        <v>15514512</v>
      </c>
      <c r="H179">
        <v>3</v>
      </c>
      <c r="I179" t="s">
        <v>16</v>
      </c>
      <c r="J179" t="s">
        <v>3</v>
      </c>
      <c r="K179" t="s">
        <v>58</v>
      </c>
      <c r="L179">
        <v>1354</v>
      </c>
      <c r="N179">
        <v>1010</v>
      </c>
      <c r="O179" t="s">
        <v>55</v>
      </c>
      <c r="P179" t="s">
        <v>55</v>
      </c>
      <c r="Q179">
        <v>1</v>
      </c>
      <c r="W179">
        <v>0</v>
      </c>
      <c r="X179">
        <v>-1269339310</v>
      </c>
      <c r="Y179">
        <f t="shared" si="44"/>
        <v>20</v>
      </c>
      <c r="AA179">
        <v>6756.54</v>
      </c>
      <c r="AB179">
        <v>0</v>
      </c>
      <c r="AC179">
        <v>0</v>
      </c>
      <c r="AD179">
        <v>0</v>
      </c>
      <c r="AE179">
        <v>683.86</v>
      </c>
      <c r="AF179">
        <v>0</v>
      </c>
      <c r="AG179">
        <v>0</v>
      </c>
      <c r="AH179">
        <v>0</v>
      </c>
      <c r="AI179">
        <v>9.8800000000000008</v>
      </c>
      <c r="AJ179">
        <v>1</v>
      </c>
      <c r="AK179">
        <v>1</v>
      </c>
      <c r="AL179">
        <v>1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 t="s">
        <v>3</v>
      </c>
      <c r="AT179">
        <v>20</v>
      </c>
      <c r="AU179" t="s">
        <v>3</v>
      </c>
      <c r="AV179">
        <v>0</v>
      </c>
      <c r="AW179">
        <v>1</v>
      </c>
      <c r="AX179">
        <v>-1</v>
      </c>
      <c r="AY179">
        <v>0</v>
      </c>
      <c r="AZ179">
        <v>0</v>
      </c>
      <c r="BA179" t="s">
        <v>3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CV179">
        <v>0</v>
      </c>
      <c r="CW179">
        <v>0</v>
      </c>
      <c r="CX179">
        <f>ROUND(Y179*Source!I137,9)</f>
        <v>3</v>
      </c>
      <c r="CY179">
        <f>AA179</f>
        <v>6756.54</v>
      </c>
      <c r="CZ179">
        <f>AE179</f>
        <v>683.86</v>
      </c>
      <c r="DA179">
        <f>AI179</f>
        <v>9.8800000000000008</v>
      </c>
      <c r="DB179">
        <f t="shared" si="48"/>
        <v>13677.2</v>
      </c>
      <c r="DC179">
        <f t="shared" si="49"/>
        <v>0</v>
      </c>
      <c r="DD179" t="s">
        <v>3</v>
      </c>
      <c r="DE179" t="s">
        <v>3</v>
      </c>
      <c r="DF179">
        <f>ROUND(ROUND(AE179*AI179,2)*CX179,2)</f>
        <v>20269.62</v>
      </c>
      <c r="DG179">
        <f t="shared" si="50"/>
        <v>0</v>
      </c>
      <c r="DH179">
        <f t="shared" si="51"/>
        <v>0</v>
      </c>
      <c r="DI179">
        <f t="shared" si="52"/>
        <v>0</v>
      </c>
      <c r="DJ179">
        <f>DF179</f>
        <v>20269.62</v>
      </c>
      <c r="DK179">
        <v>0</v>
      </c>
      <c r="DL179" t="s">
        <v>3</v>
      </c>
      <c r="DM179">
        <v>0</v>
      </c>
      <c r="DN179" t="s">
        <v>3</v>
      </c>
      <c r="DO179">
        <v>0</v>
      </c>
    </row>
    <row r="180" spans="1:119" x14ac:dyDescent="0.2">
      <c r="A180">
        <f>ROW(Source!A137)</f>
        <v>137</v>
      </c>
      <c r="B180">
        <v>64249956</v>
      </c>
      <c r="C180">
        <v>64250582</v>
      </c>
      <c r="D180">
        <v>0</v>
      </c>
      <c r="E180">
        <v>1076</v>
      </c>
      <c r="F180">
        <v>1</v>
      </c>
      <c r="G180">
        <v>15514512</v>
      </c>
      <c r="H180">
        <v>3</v>
      </c>
      <c r="I180" t="s">
        <v>16</v>
      </c>
      <c r="J180" t="s">
        <v>3</v>
      </c>
      <c r="K180" t="s">
        <v>61</v>
      </c>
      <c r="L180">
        <v>1354</v>
      </c>
      <c r="N180">
        <v>1010</v>
      </c>
      <c r="O180" t="s">
        <v>55</v>
      </c>
      <c r="P180" t="s">
        <v>55</v>
      </c>
      <c r="Q180">
        <v>1</v>
      </c>
      <c r="W180">
        <v>0</v>
      </c>
      <c r="X180">
        <v>1154660637</v>
      </c>
      <c r="Y180">
        <f t="shared" si="44"/>
        <v>40</v>
      </c>
      <c r="AA180">
        <v>1943.4</v>
      </c>
      <c r="AB180">
        <v>0</v>
      </c>
      <c r="AC180">
        <v>0</v>
      </c>
      <c r="AD180">
        <v>0</v>
      </c>
      <c r="AE180">
        <v>196.70000000000002</v>
      </c>
      <c r="AF180">
        <v>0</v>
      </c>
      <c r="AG180">
        <v>0</v>
      </c>
      <c r="AH180">
        <v>0</v>
      </c>
      <c r="AI180">
        <v>9.8800000000000008</v>
      </c>
      <c r="AJ180">
        <v>1</v>
      </c>
      <c r="AK180">
        <v>1</v>
      </c>
      <c r="AL180">
        <v>1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 t="s">
        <v>3</v>
      </c>
      <c r="AT180">
        <v>40</v>
      </c>
      <c r="AU180" t="s">
        <v>3</v>
      </c>
      <c r="AV180">
        <v>0</v>
      </c>
      <c r="AW180">
        <v>1</v>
      </c>
      <c r="AX180">
        <v>-1</v>
      </c>
      <c r="AY180">
        <v>0</v>
      </c>
      <c r="AZ180">
        <v>0</v>
      </c>
      <c r="BA180" t="s">
        <v>3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CV180">
        <v>0</v>
      </c>
      <c r="CW180">
        <v>0</v>
      </c>
      <c r="CX180">
        <f>ROUND(Y180*Source!I137,9)</f>
        <v>6</v>
      </c>
      <c r="CY180">
        <f>AA180</f>
        <v>1943.4</v>
      </c>
      <c r="CZ180">
        <f>AE180</f>
        <v>196.70000000000002</v>
      </c>
      <c r="DA180">
        <f>AI180</f>
        <v>9.8800000000000008</v>
      </c>
      <c r="DB180">
        <f t="shared" si="48"/>
        <v>7868</v>
      </c>
      <c r="DC180">
        <f t="shared" si="49"/>
        <v>0</v>
      </c>
      <c r="DD180" t="s">
        <v>3</v>
      </c>
      <c r="DE180" t="s">
        <v>3</v>
      </c>
      <c r="DF180">
        <f>ROUND(ROUND(AE180*AI180,2)*CX180,2)</f>
        <v>11660.4</v>
      </c>
      <c r="DG180">
        <f t="shared" si="50"/>
        <v>0</v>
      </c>
      <c r="DH180">
        <f t="shared" si="51"/>
        <v>0</v>
      </c>
      <c r="DI180">
        <f t="shared" si="52"/>
        <v>0</v>
      </c>
      <c r="DJ180">
        <f>DF180</f>
        <v>11660.4</v>
      </c>
      <c r="DK180">
        <v>0</v>
      </c>
      <c r="DL180" t="s">
        <v>3</v>
      </c>
      <c r="DM180">
        <v>0</v>
      </c>
      <c r="DN180" t="s">
        <v>3</v>
      </c>
      <c r="DO180">
        <v>0</v>
      </c>
    </row>
    <row r="181" spans="1:119" x14ac:dyDescent="0.2">
      <c r="A181">
        <f>ROW(Source!A137)</f>
        <v>137</v>
      </c>
      <c r="B181">
        <v>64249956</v>
      </c>
      <c r="C181">
        <v>64250582</v>
      </c>
      <c r="D181">
        <v>0</v>
      </c>
      <c r="E181">
        <v>1076</v>
      </c>
      <c r="F181">
        <v>1</v>
      </c>
      <c r="G181">
        <v>15514512</v>
      </c>
      <c r="H181">
        <v>3</v>
      </c>
      <c r="I181" t="s">
        <v>16</v>
      </c>
      <c r="J181" t="s">
        <v>3</v>
      </c>
      <c r="K181" t="s">
        <v>64</v>
      </c>
      <c r="L181">
        <v>1354</v>
      </c>
      <c r="N181">
        <v>1010</v>
      </c>
      <c r="O181" t="s">
        <v>55</v>
      </c>
      <c r="P181" t="s">
        <v>55</v>
      </c>
      <c r="Q181">
        <v>1</v>
      </c>
      <c r="W181">
        <v>0</v>
      </c>
      <c r="X181">
        <v>158177034</v>
      </c>
      <c r="Y181">
        <f t="shared" si="44"/>
        <v>20</v>
      </c>
      <c r="AA181">
        <v>1175.52</v>
      </c>
      <c r="AB181">
        <v>0</v>
      </c>
      <c r="AC181">
        <v>0</v>
      </c>
      <c r="AD181">
        <v>0</v>
      </c>
      <c r="AE181">
        <v>118.98</v>
      </c>
      <c r="AF181">
        <v>0</v>
      </c>
      <c r="AG181">
        <v>0</v>
      </c>
      <c r="AH181">
        <v>0</v>
      </c>
      <c r="AI181">
        <v>9.8800000000000008</v>
      </c>
      <c r="AJ181">
        <v>1</v>
      </c>
      <c r="AK181">
        <v>1</v>
      </c>
      <c r="AL181">
        <v>1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 t="s">
        <v>3</v>
      </c>
      <c r="AT181">
        <v>20</v>
      </c>
      <c r="AU181" t="s">
        <v>3</v>
      </c>
      <c r="AV181">
        <v>0</v>
      </c>
      <c r="AW181">
        <v>1</v>
      </c>
      <c r="AX181">
        <v>-1</v>
      </c>
      <c r="AY181">
        <v>0</v>
      </c>
      <c r="AZ181">
        <v>0</v>
      </c>
      <c r="BA181" t="s">
        <v>3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CV181">
        <v>0</v>
      </c>
      <c r="CW181">
        <v>0</v>
      </c>
      <c r="CX181">
        <f>ROUND(Y181*Source!I137,9)</f>
        <v>3</v>
      </c>
      <c r="CY181">
        <f>AA181</f>
        <v>1175.52</v>
      </c>
      <c r="CZ181">
        <f>AE181</f>
        <v>118.98</v>
      </c>
      <c r="DA181">
        <f>AI181</f>
        <v>9.8800000000000008</v>
      </c>
      <c r="DB181">
        <f t="shared" si="48"/>
        <v>2379.6</v>
      </c>
      <c r="DC181">
        <f t="shared" si="49"/>
        <v>0</v>
      </c>
      <c r="DD181" t="s">
        <v>3</v>
      </c>
      <c r="DE181" t="s">
        <v>3</v>
      </c>
      <c r="DF181">
        <f>ROUND(ROUND(AE181*AI181,2)*CX181,2)</f>
        <v>3526.56</v>
      </c>
      <c r="DG181">
        <f t="shared" si="50"/>
        <v>0</v>
      </c>
      <c r="DH181">
        <f t="shared" si="51"/>
        <v>0</v>
      </c>
      <c r="DI181">
        <f t="shared" si="52"/>
        <v>0</v>
      </c>
      <c r="DJ181">
        <f>DF181</f>
        <v>3526.56</v>
      </c>
      <c r="DK181">
        <v>0</v>
      </c>
      <c r="DL181" t="s">
        <v>3</v>
      </c>
      <c r="DM181">
        <v>0</v>
      </c>
      <c r="DN181" t="s">
        <v>3</v>
      </c>
      <c r="DO181">
        <v>0</v>
      </c>
    </row>
    <row r="182" spans="1:119" x14ac:dyDescent="0.2">
      <c r="A182">
        <f>ROW(Source!A142)</f>
        <v>142</v>
      </c>
      <c r="B182">
        <v>64249956</v>
      </c>
      <c r="C182">
        <v>64250375</v>
      </c>
      <c r="D182">
        <v>62945603</v>
      </c>
      <c r="E182">
        <v>1076</v>
      </c>
      <c r="F182">
        <v>1</v>
      </c>
      <c r="G182">
        <v>15514512</v>
      </c>
      <c r="H182">
        <v>1</v>
      </c>
      <c r="I182" t="s">
        <v>192</v>
      </c>
      <c r="J182" t="s">
        <v>3</v>
      </c>
      <c r="K182" t="s">
        <v>193</v>
      </c>
      <c r="L182">
        <v>1191</v>
      </c>
      <c r="N182">
        <v>1013</v>
      </c>
      <c r="O182" t="s">
        <v>194</v>
      </c>
      <c r="P182" t="s">
        <v>194</v>
      </c>
      <c r="Q182">
        <v>1</v>
      </c>
      <c r="W182">
        <v>0</v>
      </c>
      <c r="X182">
        <v>476480486</v>
      </c>
      <c r="Y182">
        <f t="shared" si="44"/>
        <v>70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1</v>
      </c>
      <c r="AJ182">
        <v>1</v>
      </c>
      <c r="AK182">
        <v>1</v>
      </c>
      <c r="AL182">
        <v>1</v>
      </c>
      <c r="AM182">
        <v>-2</v>
      </c>
      <c r="AN182">
        <v>0</v>
      </c>
      <c r="AO182">
        <v>1</v>
      </c>
      <c r="AP182">
        <v>0</v>
      </c>
      <c r="AQ182">
        <v>0</v>
      </c>
      <c r="AR182">
        <v>0</v>
      </c>
      <c r="AS182" t="s">
        <v>3</v>
      </c>
      <c r="AT182">
        <v>70</v>
      </c>
      <c r="AU182" t="s">
        <v>3</v>
      </c>
      <c r="AV182">
        <v>1</v>
      </c>
      <c r="AW182">
        <v>2</v>
      </c>
      <c r="AX182">
        <v>64250387</v>
      </c>
      <c r="AY182">
        <v>1</v>
      </c>
      <c r="AZ182">
        <v>0</v>
      </c>
      <c r="BA182">
        <v>111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CU182">
        <f>ROUND(AT182*Source!I142*AH182*AL182,2)</f>
        <v>0</v>
      </c>
      <c r="CV182">
        <f>ROUND(Y182*Source!I142,9)</f>
        <v>10.5</v>
      </c>
      <c r="CW182">
        <v>0</v>
      </c>
      <c r="CX182">
        <f>ROUND(Y182*Source!I142,9)</f>
        <v>10.5</v>
      </c>
      <c r="CY182">
        <f>AD182</f>
        <v>0</v>
      </c>
      <c r="CZ182">
        <f>AH182</f>
        <v>0</v>
      </c>
      <c r="DA182">
        <f>AL182</f>
        <v>1</v>
      </c>
      <c r="DB182">
        <f t="shared" si="48"/>
        <v>0</v>
      </c>
      <c r="DC182">
        <f t="shared" si="49"/>
        <v>0</v>
      </c>
      <c r="DD182" t="s">
        <v>3</v>
      </c>
      <c r="DE182" t="s">
        <v>3</v>
      </c>
      <c r="DF182">
        <f t="shared" ref="DF182:DF188" si="64">ROUND(ROUND(AE182,2)*CX182,2)</f>
        <v>0</v>
      </c>
      <c r="DG182">
        <f t="shared" si="50"/>
        <v>0</v>
      </c>
      <c r="DH182">
        <f t="shared" si="51"/>
        <v>0</v>
      </c>
      <c r="DI182">
        <f t="shared" si="52"/>
        <v>0</v>
      </c>
      <c r="DJ182">
        <f>DI182</f>
        <v>0</v>
      </c>
      <c r="DK182">
        <v>0</v>
      </c>
      <c r="DL182" t="s">
        <v>3</v>
      </c>
      <c r="DM182">
        <v>0</v>
      </c>
      <c r="DN182" t="s">
        <v>3</v>
      </c>
      <c r="DO182">
        <v>0</v>
      </c>
    </row>
    <row r="183" spans="1:119" x14ac:dyDescent="0.2">
      <c r="A183">
        <f>ROW(Source!A142)</f>
        <v>142</v>
      </c>
      <c r="B183">
        <v>64249956</v>
      </c>
      <c r="C183">
        <v>64250375</v>
      </c>
      <c r="D183">
        <v>62030395</v>
      </c>
      <c r="E183">
        <v>1</v>
      </c>
      <c r="F183">
        <v>1</v>
      </c>
      <c r="G183">
        <v>15514512</v>
      </c>
      <c r="H183">
        <v>2</v>
      </c>
      <c r="I183" t="s">
        <v>247</v>
      </c>
      <c r="J183" t="s">
        <v>248</v>
      </c>
      <c r="K183" t="s">
        <v>249</v>
      </c>
      <c r="L183">
        <v>1368</v>
      </c>
      <c r="N183">
        <v>1011</v>
      </c>
      <c r="O183" t="s">
        <v>198</v>
      </c>
      <c r="P183" t="s">
        <v>198</v>
      </c>
      <c r="Q183">
        <v>1</v>
      </c>
      <c r="W183">
        <v>0</v>
      </c>
      <c r="X183">
        <v>-247895439</v>
      </c>
      <c r="Y183">
        <f t="shared" si="44"/>
        <v>4</v>
      </c>
      <c r="AA183">
        <v>0</v>
      </c>
      <c r="AB183">
        <v>7.11</v>
      </c>
      <c r="AC183">
        <v>0</v>
      </c>
      <c r="AD183">
        <v>0</v>
      </c>
      <c r="AE183">
        <v>0</v>
      </c>
      <c r="AF183">
        <v>7.11</v>
      </c>
      <c r="AG183">
        <v>0</v>
      </c>
      <c r="AH183">
        <v>0</v>
      </c>
      <c r="AI183">
        <v>1</v>
      </c>
      <c r="AJ183">
        <v>1</v>
      </c>
      <c r="AK183">
        <v>1</v>
      </c>
      <c r="AL183">
        <v>1</v>
      </c>
      <c r="AM183">
        <v>-2</v>
      </c>
      <c r="AN183">
        <v>0</v>
      </c>
      <c r="AO183">
        <v>1</v>
      </c>
      <c r="AP183">
        <v>0</v>
      </c>
      <c r="AQ183">
        <v>0</v>
      </c>
      <c r="AR183">
        <v>0</v>
      </c>
      <c r="AS183" t="s">
        <v>3</v>
      </c>
      <c r="AT183">
        <v>4</v>
      </c>
      <c r="AU183" t="s">
        <v>3</v>
      </c>
      <c r="AV183">
        <v>0</v>
      </c>
      <c r="AW183">
        <v>2</v>
      </c>
      <c r="AX183">
        <v>64250388</v>
      </c>
      <c r="AY183">
        <v>1</v>
      </c>
      <c r="AZ183">
        <v>0</v>
      </c>
      <c r="BA183">
        <v>112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CV183">
        <v>0</v>
      </c>
      <c r="CW183">
        <f>ROUND(Y183*Source!I142*DO183,9)</f>
        <v>0</v>
      </c>
      <c r="CX183">
        <f>ROUND(Y183*Source!I142,9)</f>
        <v>0.6</v>
      </c>
      <c r="CY183">
        <f>AB183</f>
        <v>7.11</v>
      </c>
      <c r="CZ183">
        <f>AF183</f>
        <v>7.11</v>
      </c>
      <c r="DA183">
        <f>AJ183</f>
        <v>1</v>
      </c>
      <c r="DB183">
        <f t="shared" si="48"/>
        <v>28.44</v>
      </c>
      <c r="DC183">
        <f t="shared" si="49"/>
        <v>0</v>
      </c>
      <c r="DD183" t="s">
        <v>3</v>
      </c>
      <c r="DE183" t="s">
        <v>3</v>
      </c>
      <c r="DF183">
        <f t="shared" si="64"/>
        <v>0</v>
      </c>
      <c r="DG183">
        <f t="shared" si="50"/>
        <v>4.2699999999999996</v>
      </c>
      <c r="DH183">
        <f t="shared" si="51"/>
        <v>0</v>
      </c>
      <c r="DI183">
        <f t="shared" si="52"/>
        <v>0</v>
      </c>
      <c r="DJ183">
        <f>DG183</f>
        <v>4.2699999999999996</v>
      </c>
      <c r="DK183">
        <v>0</v>
      </c>
      <c r="DL183" t="s">
        <v>3</v>
      </c>
      <c r="DM183">
        <v>0</v>
      </c>
      <c r="DN183" t="s">
        <v>3</v>
      </c>
      <c r="DO183">
        <v>0</v>
      </c>
    </row>
    <row r="184" spans="1:119" x14ac:dyDescent="0.2">
      <c r="A184">
        <f>ROW(Source!A142)</f>
        <v>142</v>
      </c>
      <c r="B184">
        <v>64249956</v>
      </c>
      <c r="C184">
        <v>64250375</v>
      </c>
      <c r="D184">
        <v>62030693</v>
      </c>
      <c r="E184">
        <v>1</v>
      </c>
      <c r="F184">
        <v>1</v>
      </c>
      <c r="G184">
        <v>15514512</v>
      </c>
      <c r="H184">
        <v>2</v>
      </c>
      <c r="I184" t="s">
        <v>195</v>
      </c>
      <c r="J184" t="s">
        <v>196</v>
      </c>
      <c r="K184" t="s">
        <v>197</v>
      </c>
      <c r="L184">
        <v>1368</v>
      </c>
      <c r="N184">
        <v>1011</v>
      </c>
      <c r="O184" t="s">
        <v>198</v>
      </c>
      <c r="P184" t="s">
        <v>198</v>
      </c>
      <c r="Q184">
        <v>1</v>
      </c>
      <c r="W184">
        <v>0</v>
      </c>
      <c r="X184">
        <v>-1845030748</v>
      </c>
      <c r="Y184">
        <f t="shared" si="44"/>
        <v>0.11</v>
      </c>
      <c r="AA184">
        <v>0</v>
      </c>
      <c r="AB184">
        <v>83.1</v>
      </c>
      <c r="AC184">
        <v>12.62</v>
      </c>
      <c r="AD184">
        <v>0</v>
      </c>
      <c r="AE184">
        <v>0</v>
      </c>
      <c r="AF184">
        <v>83.1</v>
      </c>
      <c r="AG184">
        <v>12.62</v>
      </c>
      <c r="AH184">
        <v>0</v>
      </c>
      <c r="AI184">
        <v>1</v>
      </c>
      <c r="AJ184">
        <v>1</v>
      </c>
      <c r="AK184">
        <v>1</v>
      </c>
      <c r="AL184">
        <v>1</v>
      </c>
      <c r="AM184">
        <v>-2</v>
      </c>
      <c r="AN184">
        <v>0</v>
      </c>
      <c r="AO184">
        <v>1</v>
      </c>
      <c r="AP184">
        <v>0</v>
      </c>
      <c r="AQ184">
        <v>0</v>
      </c>
      <c r="AR184">
        <v>0</v>
      </c>
      <c r="AS184" t="s">
        <v>3</v>
      </c>
      <c r="AT184">
        <v>0.11</v>
      </c>
      <c r="AU184" t="s">
        <v>3</v>
      </c>
      <c r="AV184">
        <v>0</v>
      </c>
      <c r="AW184">
        <v>2</v>
      </c>
      <c r="AX184">
        <v>64250389</v>
      </c>
      <c r="AY184">
        <v>1</v>
      </c>
      <c r="AZ184">
        <v>0</v>
      </c>
      <c r="BA184">
        <v>113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CV184">
        <v>0</v>
      </c>
      <c r="CW184">
        <f>ROUND(Y184*Source!I142*DO184,9)</f>
        <v>0.20823</v>
      </c>
      <c r="CX184">
        <f>ROUND(Y184*Source!I142,9)</f>
        <v>1.6500000000000001E-2</v>
      </c>
      <c r="CY184">
        <f>AB184</f>
        <v>83.1</v>
      </c>
      <c r="CZ184">
        <f>AF184</f>
        <v>83.1</v>
      </c>
      <c r="DA184">
        <f>AJ184</f>
        <v>1</v>
      </c>
      <c r="DB184">
        <f t="shared" si="48"/>
        <v>9.14</v>
      </c>
      <c r="DC184">
        <f t="shared" si="49"/>
        <v>1.39</v>
      </c>
      <c r="DD184" t="s">
        <v>3</v>
      </c>
      <c r="DE184" t="s">
        <v>3</v>
      </c>
      <c r="DF184">
        <f t="shared" si="64"/>
        <v>0</v>
      </c>
      <c r="DG184">
        <f t="shared" si="50"/>
        <v>1.37</v>
      </c>
      <c r="DH184">
        <f t="shared" si="51"/>
        <v>0.21</v>
      </c>
      <c r="DI184">
        <f t="shared" si="52"/>
        <v>0</v>
      </c>
      <c r="DJ184">
        <f>DG184</f>
        <v>1.37</v>
      </c>
      <c r="DK184">
        <v>0</v>
      </c>
      <c r="DL184" t="s">
        <v>199</v>
      </c>
      <c r="DM184">
        <v>0</v>
      </c>
      <c r="DN184" t="s">
        <v>194</v>
      </c>
      <c r="DO184">
        <v>12.62</v>
      </c>
    </row>
    <row r="185" spans="1:119" x14ac:dyDescent="0.2">
      <c r="A185">
        <f>ROW(Source!A142)</f>
        <v>142</v>
      </c>
      <c r="B185">
        <v>64249956</v>
      </c>
      <c r="C185">
        <v>64250375</v>
      </c>
      <c r="D185">
        <v>62000544</v>
      </c>
      <c r="E185">
        <v>1</v>
      </c>
      <c r="F185">
        <v>1</v>
      </c>
      <c r="G185">
        <v>15514512</v>
      </c>
      <c r="H185">
        <v>3</v>
      </c>
      <c r="I185" t="s">
        <v>250</v>
      </c>
      <c r="J185" t="s">
        <v>251</v>
      </c>
      <c r="K185" t="s">
        <v>252</v>
      </c>
      <c r="L185">
        <v>1348</v>
      </c>
      <c r="N185">
        <v>1009</v>
      </c>
      <c r="O185" t="s">
        <v>209</v>
      </c>
      <c r="P185" t="s">
        <v>209</v>
      </c>
      <c r="Q185">
        <v>1000</v>
      </c>
      <c r="W185">
        <v>0</v>
      </c>
      <c r="X185">
        <v>-1118993546</v>
      </c>
      <c r="Y185">
        <f t="shared" si="44"/>
        <v>1.4E-2</v>
      </c>
      <c r="AA185">
        <v>7254.88</v>
      </c>
      <c r="AB185">
        <v>0</v>
      </c>
      <c r="AC185">
        <v>0</v>
      </c>
      <c r="AD185">
        <v>0</v>
      </c>
      <c r="AE185">
        <v>7254.88</v>
      </c>
      <c r="AF185">
        <v>0</v>
      </c>
      <c r="AG185">
        <v>0</v>
      </c>
      <c r="AH185">
        <v>0</v>
      </c>
      <c r="AI185">
        <v>1</v>
      </c>
      <c r="AJ185">
        <v>1</v>
      </c>
      <c r="AK185">
        <v>1</v>
      </c>
      <c r="AL185">
        <v>1</v>
      </c>
      <c r="AM185">
        <v>-2</v>
      </c>
      <c r="AN185">
        <v>0</v>
      </c>
      <c r="AO185">
        <v>1</v>
      </c>
      <c r="AP185">
        <v>0</v>
      </c>
      <c r="AQ185">
        <v>0</v>
      </c>
      <c r="AR185">
        <v>0</v>
      </c>
      <c r="AS185" t="s">
        <v>3</v>
      </c>
      <c r="AT185">
        <v>1.4E-2</v>
      </c>
      <c r="AU185" t="s">
        <v>3</v>
      </c>
      <c r="AV185">
        <v>0</v>
      </c>
      <c r="AW185">
        <v>2</v>
      </c>
      <c r="AX185">
        <v>64250390</v>
      </c>
      <c r="AY185">
        <v>1</v>
      </c>
      <c r="AZ185">
        <v>0</v>
      </c>
      <c r="BA185">
        <v>114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CV185">
        <v>0</v>
      </c>
      <c r="CW185">
        <v>0</v>
      </c>
      <c r="CX185">
        <f>ROUND(Y185*Source!I142,9)</f>
        <v>2.0999999999999999E-3</v>
      </c>
      <c r="CY185">
        <f t="shared" ref="CY185:CY192" si="65">AA185</f>
        <v>7254.88</v>
      </c>
      <c r="CZ185">
        <f t="shared" ref="CZ185:CZ192" si="66">AE185</f>
        <v>7254.88</v>
      </c>
      <c r="DA185">
        <f t="shared" ref="DA185:DA192" si="67">AI185</f>
        <v>1</v>
      </c>
      <c r="DB185">
        <f t="shared" si="48"/>
        <v>101.57</v>
      </c>
      <c r="DC185">
        <f t="shared" si="49"/>
        <v>0</v>
      </c>
      <c r="DD185" t="s">
        <v>3</v>
      </c>
      <c r="DE185" t="s">
        <v>3</v>
      </c>
      <c r="DF185">
        <f t="shared" si="64"/>
        <v>15.24</v>
      </c>
      <c r="DG185">
        <f t="shared" si="50"/>
        <v>0</v>
      </c>
      <c r="DH185">
        <f t="shared" si="51"/>
        <v>0</v>
      </c>
      <c r="DI185">
        <f t="shared" si="52"/>
        <v>0</v>
      </c>
      <c r="DJ185">
        <f t="shared" ref="DJ185:DJ192" si="68">DF185</f>
        <v>15.24</v>
      </c>
      <c r="DK185">
        <v>0</v>
      </c>
      <c r="DL185" t="s">
        <v>3</v>
      </c>
      <c r="DM185">
        <v>0</v>
      </c>
      <c r="DN185" t="s">
        <v>3</v>
      </c>
      <c r="DO185">
        <v>0</v>
      </c>
    </row>
    <row r="186" spans="1:119" x14ac:dyDescent="0.2">
      <c r="A186">
        <f>ROW(Source!A142)</f>
        <v>142</v>
      </c>
      <c r="B186">
        <v>64249956</v>
      </c>
      <c r="C186">
        <v>64250375</v>
      </c>
      <c r="D186">
        <v>62001017</v>
      </c>
      <c r="E186">
        <v>1</v>
      </c>
      <c r="F186">
        <v>1</v>
      </c>
      <c r="G186">
        <v>15514512</v>
      </c>
      <c r="H186">
        <v>3</v>
      </c>
      <c r="I186" t="s">
        <v>253</v>
      </c>
      <c r="J186" t="s">
        <v>254</v>
      </c>
      <c r="K186" t="s">
        <v>255</v>
      </c>
      <c r="L186">
        <v>1348</v>
      </c>
      <c r="N186">
        <v>1009</v>
      </c>
      <c r="O186" t="s">
        <v>209</v>
      </c>
      <c r="P186" t="s">
        <v>209</v>
      </c>
      <c r="Q186">
        <v>1000</v>
      </c>
      <c r="W186">
        <v>0</v>
      </c>
      <c r="X186">
        <v>841672276</v>
      </c>
      <c r="Y186">
        <f t="shared" si="44"/>
        <v>2.4000000000000001E-5</v>
      </c>
      <c r="AA186">
        <v>8596.85</v>
      </c>
      <c r="AB186">
        <v>0</v>
      </c>
      <c r="AC186">
        <v>0</v>
      </c>
      <c r="AD186">
        <v>0</v>
      </c>
      <c r="AE186">
        <v>8596.85</v>
      </c>
      <c r="AF186">
        <v>0</v>
      </c>
      <c r="AG186">
        <v>0</v>
      </c>
      <c r="AH186">
        <v>0</v>
      </c>
      <c r="AI186">
        <v>1</v>
      </c>
      <c r="AJ186">
        <v>1</v>
      </c>
      <c r="AK186">
        <v>1</v>
      </c>
      <c r="AL186">
        <v>1</v>
      </c>
      <c r="AM186">
        <v>-2</v>
      </c>
      <c r="AN186">
        <v>0</v>
      </c>
      <c r="AO186">
        <v>1</v>
      </c>
      <c r="AP186">
        <v>0</v>
      </c>
      <c r="AQ186">
        <v>0</v>
      </c>
      <c r="AR186">
        <v>0</v>
      </c>
      <c r="AS186" t="s">
        <v>3</v>
      </c>
      <c r="AT186">
        <v>2.4000000000000001E-5</v>
      </c>
      <c r="AU186" t="s">
        <v>3</v>
      </c>
      <c r="AV186">
        <v>0</v>
      </c>
      <c r="AW186">
        <v>2</v>
      </c>
      <c r="AX186">
        <v>64250391</v>
      </c>
      <c r="AY186">
        <v>1</v>
      </c>
      <c r="AZ186">
        <v>0</v>
      </c>
      <c r="BA186">
        <v>115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CV186">
        <v>0</v>
      </c>
      <c r="CW186">
        <v>0</v>
      </c>
      <c r="CX186">
        <f>ROUND(Y186*Source!I142,9)</f>
        <v>3.5999999999999998E-6</v>
      </c>
      <c r="CY186">
        <f t="shared" si="65"/>
        <v>8596.85</v>
      </c>
      <c r="CZ186">
        <f t="shared" si="66"/>
        <v>8596.85</v>
      </c>
      <c r="DA186">
        <f t="shared" si="67"/>
        <v>1</v>
      </c>
      <c r="DB186">
        <f t="shared" si="48"/>
        <v>0.21</v>
      </c>
      <c r="DC186">
        <f t="shared" si="49"/>
        <v>0</v>
      </c>
      <c r="DD186" t="s">
        <v>3</v>
      </c>
      <c r="DE186" t="s">
        <v>3</v>
      </c>
      <c r="DF186">
        <f t="shared" si="64"/>
        <v>0.03</v>
      </c>
      <c r="DG186">
        <f t="shared" si="50"/>
        <v>0</v>
      </c>
      <c r="DH186">
        <f t="shared" si="51"/>
        <v>0</v>
      </c>
      <c r="DI186">
        <f t="shared" si="52"/>
        <v>0</v>
      </c>
      <c r="DJ186">
        <f t="shared" si="68"/>
        <v>0.03</v>
      </c>
      <c r="DK186">
        <v>0</v>
      </c>
      <c r="DL186" t="s">
        <v>3</v>
      </c>
      <c r="DM186">
        <v>0</v>
      </c>
      <c r="DN186" t="s">
        <v>3</v>
      </c>
      <c r="DO186">
        <v>0</v>
      </c>
    </row>
    <row r="187" spans="1:119" x14ac:dyDescent="0.2">
      <c r="A187">
        <f>ROW(Source!A142)</f>
        <v>142</v>
      </c>
      <c r="B187">
        <v>64249956</v>
      </c>
      <c r="C187">
        <v>64250375</v>
      </c>
      <c r="D187">
        <v>61999975</v>
      </c>
      <c r="E187">
        <v>1</v>
      </c>
      <c r="F187">
        <v>1</v>
      </c>
      <c r="G187">
        <v>15514512</v>
      </c>
      <c r="H187">
        <v>3</v>
      </c>
      <c r="I187" t="s">
        <v>256</v>
      </c>
      <c r="J187" t="s">
        <v>257</v>
      </c>
      <c r="K187" t="s">
        <v>258</v>
      </c>
      <c r="L187">
        <v>1354</v>
      </c>
      <c r="N187">
        <v>1010</v>
      </c>
      <c r="O187" t="s">
        <v>55</v>
      </c>
      <c r="P187" t="s">
        <v>55</v>
      </c>
      <c r="Q187">
        <v>1</v>
      </c>
      <c r="W187">
        <v>0</v>
      </c>
      <c r="X187">
        <v>235182232</v>
      </c>
      <c r="Y187">
        <f t="shared" si="44"/>
        <v>97.6</v>
      </c>
      <c r="AA187">
        <v>3.86</v>
      </c>
      <c r="AB187">
        <v>0</v>
      </c>
      <c r="AC187">
        <v>0</v>
      </c>
      <c r="AD187">
        <v>0</v>
      </c>
      <c r="AE187">
        <v>3.86</v>
      </c>
      <c r="AF187">
        <v>0</v>
      </c>
      <c r="AG187">
        <v>0</v>
      </c>
      <c r="AH187">
        <v>0</v>
      </c>
      <c r="AI187">
        <v>1</v>
      </c>
      <c r="AJ187">
        <v>1</v>
      </c>
      <c r="AK187">
        <v>1</v>
      </c>
      <c r="AL187">
        <v>1</v>
      </c>
      <c r="AM187">
        <v>-2</v>
      </c>
      <c r="AN187">
        <v>0</v>
      </c>
      <c r="AO187">
        <v>1</v>
      </c>
      <c r="AP187">
        <v>0</v>
      </c>
      <c r="AQ187">
        <v>0</v>
      </c>
      <c r="AR187">
        <v>0</v>
      </c>
      <c r="AS187" t="s">
        <v>3</v>
      </c>
      <c r="AT187">
        <v>97.6</v>
      </c>
      <c r="AU187" t="s">
        <v>3</v>
      </c>
      <c r="AV187">
        <v>0</v>
      </c>
      <c r="AW187">
        <v>2</v>
      </c>
      <c r="AX187">
        <v>64250392</v>
      </c>
      <c r="AY187">
        <v>1</v>
      </c>
      <c r="AZ187">
        <v>0</v>
      </c>
      <c r="BA187">
        <v>116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CV187">
        <v>0</v>
      </c>
      <c r="CW187">
        <v>0</v>
      </c>
      <c r="CX187">
        <f>ROUND(Y187*Source!I142,9)</f>
        <v>14.64</v>
      </c>
      <c r="CY187">
        <f t="shared" si="65"/>
        <v>3.86</v>
      </c>
      <c r="CZ187">
        <f t="shared" si="66"/>
        <v>3.86</v>
      </c>
      <c r="DA187">
        <f t="shared" si="67"/>
        <v>1</v>
      </c>
      <c r="DB187">
        <f t="shared" si="48"/>
        <v>376.74</v>
      </c>
      <c r="DC187">
        <f t="shared" si="49"/>
        <v>0</v>
      </c>
      <c r="DD187" t="s">
        <v>3</v>
      </c>
      <c r="DE187" t="s">
        <v>3</v>
      </c>
      <c r="DF187">
        <f t="shared" si="64"/>
        <v>56.51</v>
      </c>
      <c r="DG187">
        <f t="shared" si="50"/>
        <v>0</v>
      </c>
      <c r="DH187">
        <f t="shared" si="51"/>
        <v>0</v>
      </c>
      <c r="DI187">
        <f t="shared" si="52"/>
        <v>0</v>
      </c>
      <c r="DJ187">
        <f t="shared" si="68"/>
        <v>56.51</v>
      </c>
      <c r="DK187">
        <v>0</v>
      </c>
      <c r="DL187" t="s">
        <v>3</v>
      </c>
      <c r="DM187">
        <v>0</v>
      </c>
      <c r="DN187" t="s">
        <v>3</v>
      </c>
      <c r="DO187">
        <v>0</v>
      </c>
    </row>
    <row r="188" spans="1:119" x14ac:dyDescent="0.2">
      <c r="A188">
        <f>ROW(Source!A142)</f>
        <v>142</v>
      </c>
      <c r="B188">
        <v>64249956</v>
      </c>
      <c r="C188">
        <v>64250375</v>
      </c>
      <c r="D188">
        <v>62000150</v>
      </c>
      <c r="E188">
        <v>1</v>
      </c>
      <c r="F188">
        <v>1</v>
      </c>
      <c r="G188">
        <v>15514512</v>
      </c>
      <c r="H188">
        <v>3</v>
      </c>
      <c r="I188" t="s">
        <v>206</v>
      </c>
      <c r="J188" t="s">
        <v>207</v>
      </c>
      <c r="K188" t="s">
        <v>208</v>
      </c>
      <c r="L188">
        <v>1348</v>
      </c>
      <c r="N188">
        <v>1009</v>
      </c>
      <c r="O188" t="s">
        <v>209</v>
      </c>
      <c r="P188" t="s">
        <v>209</v>
      </c>
      <c r="Q188">
        <v>1000</v>
      </c>
      <c r="W188">
        <v>0</v>
      </c>
      <c r="X188">
        <v>-620210662</v>
      </c>
      <c r="Y188">
        <f t="shared" si="44"/>
        <v>2.7000000000000001E-3</v>
      </c>
      <c r="AA188">
        <v>11242.42</v>
      </c>
      <c r="AB188">
        <v>0</v>
      </c>
      <c r="AC188">
        <v>0</v>
      </c>
      <c r="AD188">
        <v>0</v>
      </c>
      <c r="AE188">
        <v>11242.42</v>
      </c>
      <c r="AF188">
        <v>0</v>
      </c>
      <c r="AG188">
        <v>0</v>
      </c>
      <c r="AH188">
        <v>0</v>
      </c>
      <c r="AI188">
        <v>1</v>
      </c>
      <c r="AJ188">
        <v>1</v>
      </c>
      <c r="AK188">
        <v>1</v>
      </c>
      <c r="AL188">
        <v>1</v>
      </c>
      <c r="AM188">
        <v>-2</v>
      </c>
      <c r="AN188">
        <v>0</v>
      </c>
      <c r="AO188">
        <v>1</v>
      </c>
      <c r="AP188">
        <v>0</v>
      </c>
      <c r="AQ188">
        <v>0</v>
      </c>
      <c r="AR188">
        <v>0</v>
      </c>
      <c r="AS188" t="s">
        <v>3</v>
      </c>
      <c r="AT188">
        <v>2.7000000000000001E-3</v>
      </c>
      <c r="AU188" t="s">
        <v>3</v>
      </c>
      <c r="AV188">
        <v>0</v>
      </c>
      <c r="AW188">
        <v>2</v>
      </c>
      <c r="AX188">
        <v>64250393</v>
      </c>
      <c r="AY188">
        <v>1</v>
      </c>
      <c r="AZ188">
        <v>0</v>
      </c>
      <c r="BA188">
        <v>117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CV188">
        <v>0</v>
      </c>
      <c r="CW188">
        <v>0</v>
      </c>
      <c r="CX188">
        <f>ROUND(Y188*Source!I142,9)</f>
        <v>4.0499999999999998E-4</v>
      </c>
      <c r="CY188">
        <f t="shared" si="65"/>
        <v>11242.42</v>
      </c>
      <c r="CZ188">
        <f t="shared" si="66"/>
        <v>11242.42</v>
      </c>
      <c r="DA188">
        <f t="shared" si="67"/>
        <v>1</v>
      </c>
      <c r="DB188">
        <f t="shared" si="48"/>
        <v>30.35</v>
      </c>
      <c r="DC188">
        <f t="shared" si="49"/>
        <v>0</v>
      </c>
      <c r="DD188" t="s">
        <v>3</v>
      </c>
      <c r="DE188" t="s">
        <v>3</v>
      </c>
      <c r="DF188">
        <f t="shared" si="64"/>
        <v>4.55</v>
      </c>
      <c r="DG188">
        <f t="shared" si="50"/>
        <v>0</v>
      </c>
      <c r="DH188">
        <f t="shared" si="51"/>
        <v>0</v>
      </c>
      <c r="DI188">
        <f t="shared" si="52"/>
        <v>0</v>
      </c>
      <c r="DJ188">
        <f t="shared" si="68"/>
        <v>4.55</v>
      </c>
      <c r="DK188">
        <v>0</v>
      </c>
      <c r="DL188" t="s">
        <v>3</v>
      </c>
      <c r="DM188">
        <v>0</v>
      </c>
      <c r="DN188" t="s">
        <v>3</v>
      </c>
      <c r="DO188">
        <v>0</v>
      </c>
    </row>
    <row r="189" spans="1:119" x14ac:dyDescent="0.2">
      <c r="A189">
        <f>ROW(Source!A142)</f>
        <v>142</v>
      </c>
      <c r="B189">
        <v>64249956</v>
      </c>
      <c r="C189">
        <v>64250375</v>
      </c>
      <c r="D189">
        <v>0</v>
      </c>
      <c r="E189">
        <v>1076</v>
      </c>
      <c r="F189">
        <v>1</v>
      </c>
      <c r="G189">
        <v>15514512</v>
      </c>
      <c r="H189">
        <v>3</v>
      </c>
      <c r="I189" t="s">
        <v>16</v>
      </c>
      <c r="J189" t="s">
        <v>3</v>
      </c>
      <c r="K189" t="s">
        <v>54</v>
      </c>
      <c r="L189">
        <v>1354</v>
      </c>
      <c r="N189">
        <v>1010</v>
      </c>
      <c r="O189" t="s">
        <v>55</v>
      </c>
      <c r="P189" t="s">
        <v>55</v>
      </c>
      <c r="Q189">
        <v>1</v>
      </c>
      <c r="W189">
        <v>0</v>
      </c>
      <c r="X189">
        <v>277238542</v>
      </c>
      <c r="Y189">
        <f t="shared" si="44"/>
        <v>20</v>
      </c>
      <c r="AA189">
        <v>14485.76</v>
      </c>
      <c r="AB189">
        <v>0</v>
      </c>
      <c r="AC189">
        <v>0</v>
      </c>
      <c r="AD189">
        <v>0</v>
      </c>
      <c r="AE189">
        <v>1466.17</v>
      </c>
      <c r="AF189">
        <v>0</v>
      </c>
      <c r="AG189">
        <v>0</v>
      </c>
      <c r="AH189">
        <v>0</v>
      </c>
      <c r="AI189">
        <v>9.8800000000000008</v>
      </c>
      <c r="AJ189">
        <v>1</v>
      </c>
      <c r="AK189">
        <v>1</v>
      </c>
      <c r="AL189">
        <v>1</v>
      </c>
      <c r="AM189">
        <v>-2</v>
      </c>
      <c r="AN189">
        <v>0</v>
      </c>
      <c r="AO189">
        <v>0</v>
      </c>
      <c r="AP189">
        <v>0</v>
      </c>
      <c r="AQ189">
        <v>0</v>
      </c>
      <c r="AR189">
        <v>0</v>
      </c>
      <c r="AS189" t="s">
        <v>3</v>
      </c>
      <c r="AT189">
        <v>20</v>
      </c>
      <c r="AU189" t="s">
        <v>3</v>
      </c>
      <c r="AV189">
        <v>0</v>
      </c>
      <c r="AW189">
        <v>1</v>
      </c>
      <c r="AX189">
        <v>-1</v>
      </c>
      <c r="AY189">
        <v>0</v>
      </c>
      <c r="AZ189">
        <v>0</v>
      </c>
      <c r="BA189" t="s">
        <v>3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CV189">
        <v>0</v>
      </c>
      <c r="CW189">
        <v>0</v>
      </c>
      <c r="CX189">
        <f>ROUND(Y189*Source!I142,9)</f>
        <v>3</v>
      </c>
      <c r="CY189">
        <f t="shared" si="65"/>
        <v>14485.76</v>
      </c>
      <c r="CZ189">
        <f t="shared" si="66"/>
        <v>1466.17</v>
      </c>
      <c r="DA189">
        <f t="shared" si="67"/>
        <v>9.8800000000000008</v>
      </c>
      <c r="DB189">
        <f t="shared" si="48"/>
        <v>29323.4</v>
      </c>
      <c r="DC189">
        <f t="shared" si="49"/>
        <v>0</v>
      </c>
      <c r="DD189" t="s">
        <v>3</v>
      </c>
      <c r="DE189" t="s">
        <v>3</v>
      </c>
      <c r="DF189">
        <f>ROUND(ROUND(AE189*AI189,2)*CX189,2)</f>
        <v>43457.279999999999</v>
      </c>
      <c r="DG189">
        <f t="shared" si="50"/>
        <v>0</v>
      </c>
      <c r="DH189">
        <f t="shared" si="51"/>
        <v>0</v>
      </c>
      <c r="DI189">
        <f t="shared" si="52"/>
        <v>0</v>
      </c>
      <c r="DJ189">
        <f t="shared" si="68"/>
        <v>43457.279999999999</v>
      </c>
      <c r="DK189">
        <v>0</v>
      </c>
      <c r="DL189" t="s">
        <v>3</v>
      </c>
      <c r="DM189">
        <v>0</v>
      </c>
      <c r="DN189" t="s">
        <v>3</v>
      </c>
      <c r="DO189">
        <v>0</v>
      </c>
    </row>
    <row r="190" spans="1:119" x14ac:dyDescent="0.2">
      <c r="A190">
        <f>ROW(Source!A142)</f>
        <v>142</v>
      </c>
      <c r="B190">
        <v>64249956</v>
      </c>
      <c r="C190">
        <v>64250375</v>
      </c>
      <c r="D190">
        <v>0</v>
      </c>
      <c r="E190">
        <v>1076</v>
      </c>
      <c r="F190">
        <v>1</v>
      </c>
      <c r="G190">
        <v>15514512</v>
      </c>
      <c r="H190">
        <v>3</v>
      </c>
      <c r="I190" t="s">
        <v>16</v>
      </c>
      <c r="J190" t="s">
        <v>3</v>
      </c>
      <c r="K190" t="s">
        <v>58</v>
      </c>
      <c r="L190">
        <v>1354</v>
      </c>
      <c r="N190">
        <v>1010</v>
      </c>
      <c r="O190" t="s">
        <v>55</v>
      </c>
      <c r="P190" t="s">
        <v>55</v>
      </c>
      <c r="Q190">
        <v>1</v>
      </c>
      <c r="W190">
        <v>0</v>
      </c>
      <c r="X190">
        <v>-1269339310</v>
      </c>
      <c r="Y190">
        <f t="shared" si="44"/>
        <v>20</v>
      </c>
      <c r="AA190">
        <v>6756.54</v>
      </c>
      <c r="AB190">
        <v>0</v>
      </c>
      <c r="AC190">
        <v>0</v>
      </c>
      <c r="AD190">
        <v>0</v>
      </c>
      <c r="AE190">
        <v>683.86</v>
      </c>
      <c r="AF190">
        <v>0</v>
      </c>
      <c r="AG190">
        <v>0</v>
      </c>
      <c r="AH190">
        <v>0</v>
      </c>
      <c r="AI190">
        <v>9.8800000000000008</v>
      </c>
      <c r="AJ190">
        <v>1</v>
      </c>
      <c r="AK190">
        <v>1</v>
      </c>
      <c r="AL190">
        <v>1</v>
      </c>
      <c r="AM190">
        <v>-2</v>
      </c>
      <c r="AN190">
        <v>0</v>
      </c>
      <c r="AO190">
        <v>0</v>
      </c>
      <c r="AP190">
        <v>0</v>
      </c>
      <c r="AQ190">
        <v>0</v>
      </c>
      <c r="AR190">
        <v>0</v>
      </c>
      <c r="AS190" t="s">
        <v>3</v>
      </c>
      <c r="AT190">
        <v>20</v>
      </c>
      <c r="AU190" t="s">
        <v>3</v>
      </c>
      <c r="AV190">
        <v>0</v>
      </c>
      <c r="AW190">
        <v>1</v>
      </c>
      <c r="AX190">
        <v>-1</v>
      </c>
      <c r="AY190">
        <v>0</v>
      </c>
      <c r="AZ190">
        <v>0</v>
      </c>
      <c r="BA190" t="s">
        <v>3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CV190">
        <v>0</v>
      </c>
      <c r="CW190">
        <v>0</v>
      </c>
      <c r="CX190">
        <f>ROUND(Y190*Source!I142,9)</f>
        <v>3</v>
      </c>
      <c r="CY190">
        <f t="shared" si="65"/>
        <v>6756.54</v>
      </c>
      <c r="CZ190">
        <f t="shared" si="66"/>
        <v>683.86</v>
      </c>
      <c r="DA190">
        <f t="shared" si="67"/>
        <v>9.8800000000000008</v>
      </c>
      <c r="DB190">
        <f t="shared" si="48"/>
        <v>13677.2</v>
      </c>
      <c r="DC190">
        <f t="shared" si="49"/>
        <v>0</v>
      </c>
      <c r="DD190" t="s">
        <v>3</v>
      </c>
      <c r="DE190" t="s">
        <v>3</v>
      </c>
      <c r="DF190">
        <f>ROUND(ROUND(AE190*AI190,2)*CX190,2)</f>
        <v>20269.62</v>
      </c>
      <c r="DG190">
        <f t="shared" si="50"/>
        <v>0</v>
      </c>
      <c r="DH190">
        <f t="shared" si="51"/>
        <v>0</v>
      </c>
      <c r="DI190">
        <f t="shared" si="52"/>
        <v>0</v>
      </c>
      <c r="DJ190">
        <f t="shared" si="68"/>
        <v>20269.62</v>
      </c>
      <c r="DK190">
        <v>0</v>
      </c>
      <c r="DL190" t="s">
        <v>3</v>
      </c>
      <c r="DM190">
        <v>0</v>
      </c>
      <c r="DN190" t="s">
        <v>3</v>
      </c>
      <c r="DO190">
        <v>0</v>
      </c>
    </row>
    <row r="191" spans="1:119" x14ac:dyDescent="0.2">
      <c r="A191">
        <f>ROW(Source!A142)</f>
        <v>142</v>
      </c>
      <c r="B191">
        <v>64249956</v>
      </c>
      <c r="C191">
        <v>64250375</v>
      </c>
      <c r="D191">
        <v>0</v>
      </c>
      <c r="E191">
        <v>1076</v>
      </c>
      <c r="F191">
        <v>1</v>
      </c>
      <c r="G191">
        <v>15514512</v>
      </c>
      <c r="H191">
        <v>3</v>
      </c>
      <c r="I191" t="s">
        <v>16</v>
      </c>
      <c r="J191" t="s">
        <v>3</v>
      </c>
      <c r="K191" t="s">
        <v>61</v>
      </c>
      <c r="L191">
        <v>1354</v>
      </c>
      <c r="N191">
        <v>1010</v>
      </c>
      <c r="O191" t="s">
        <v>55</v>
      </c>
      <c r="P191" t="s">
        <v>55</v>
      </c>
      <c r="Q191">
        <v>1</v>
      </c>
      <c r="W191">
        <v>0</v>
      </c>
      <c r="X191">
        <v>1154660637</v>
      </c>
      <c r="Y191">
        <f t="shared" si="44"/>
        <v>40</v>
      </c>
      <c r="AA191">
        <v>1943.4</v>
      </c>
      <c r="AB191">
        <v>0</v>
      </c>
      <c r="AC191">
        <v>0</v>
      </c>
      <c r="AD191">
        <v>0</v>
      </c>
      <c r="AE191">
        <v>196.70000000000002</v>
      </c>
      <c r="AF191">
        <v>0</v>
      </c>
      <c r="AG191">
        <v>0</v>
      </c>
      <c r="AH191">
        <v>0</v>
      </c>
      <c r="AI191">
        <v>9.8800000000000008</v>
      </c>
      <c r="AJ191">
        <v>1</v>
      </c>
      <c r="AK191">
        <v>1</v>
      </c>
      <c r="AL191">
        <v>1</v>
      </c>
      <c r="AM191">
        <v>-2</v>
      </c>
      <c r="AN191">
        <v>0</v>
      </c>
      <c r="AO191">
        <v>0</v>
      </c>
      <c r="AP191">
        <v>0</v>
      </c>
      <c r="AQ191">
        <v>0</v>
      </c>
      <c r="AR191">
        <v>0</v>
      </c>
      <c r="AS191" t="s">
        <v>3</v>
      </c>
      <c r="AT191">
        <v>40</v>
      </c>
      <c r="AU191" t="s">
        <v>3</v>
      </c>
      <c r="AV191">
        <v>0</v>
      </c>
      <c r="AW191">
        <v>1</v>
      </c>
      <c r="AX191">
        <v>-1</v>
      </c>
      <c r="AY191">
        <v>0</v>
      </c>
      <c r="AZ191">
        <v>0</v>
      </c>
      <c r="BA191" t="s">
        <v>3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  <c r="BS191">
        <v>0</v>
      </c>
      <c r="BT191">
        <v>0</v>
      </c>
      <c r="BU191">
        <v>0</v>
      </c>
      <c r="BV191">
        <v>0</v>
      </c>
      <c r="BW191">
        <v>0</v>
      </c>
      <c r="CV191">
        <v>0</v>
      </c>
      <c r="CW191">
        <v>0</v>
      </c>
      <c r="CX191">
        <f>ROUND(Y191*Source!I142,9)</f>
        <v>6</v>
      </c>
      <c r="CY191">
        <f t="shared" si="65"/>
        <v>1943.4</v>
      </c>
      <c r="CZ191">
        <f t="shared" si="66"/>
        <v>196.70000000000002</v>
      </c>
      <c r="DA191">
        <f t="shared" si="67"/>
        <v>9.8800000000000008</v>
      </c>
      <c r="DB191">
        <f t="shared" si="48"/>
        <v>7868</v>
      </c>
      <c r="DC191">
        <f t="shared" si="49"/>
        <v>0</v>
      </c>
      <c r="DD191" t="s">
        <v>3</v>
      </c>
      <c r="DE191" t="s">
        <v>3</v>
      </c>
      <c r="DF191">
        <f>ROUND(ROUND(AE191*AI191,2)*CX191,2)</f>
        <v>11660.4</v>
      </c>
      <c r="DG191">
        <f t="shared" si="50"/>
        <v>0</v>
      </c>
      <c r="DH191">
        <f t="shared" si="51"/>
        <v>0</v>
      </c>
      <c r="DI191">
        <f t="shared" si="52"/>
        <v>0</v>
      </c>
      <c r="DJ191">
        <f t="shared" si="68"/>
        <v>11660.4</v>
      </c>
      <c r="DK191">
        <v>0</v>
      </c>
      <c r="DL191" t="s">
        <v>3</v>
      </c>
      <c r="DM191">
        <v>0</v>
      </c>
      <c r="DN191" t="s">
        <v>3</v>
      </c>
      <c r="DO191">
        <v>0</v>
      </c>
    </row>
    <row r="192" spans="1:119" x14ac:dyDescent="0.2">
      <c r="A192">
        <f>ROW(Source!A142)</f>
        <v>142</v>
      </c>
      <c r="B192">
        <v>64249956</v>
      </c>
      <c r="C192">
        <v>64250375</v>
      </c>
      <c r="D192">
        <v>0</v>
      </c>
      <c r="E192">
        <v>1076</v>
      </c>
      <c r="F192">
        <v>1</v>
      </c>
      <c r="G192">
        <v>15514512</v>
      </c>
      <c r="H192">
        <v>3</v>
      </c>
      <c r="I192" t="s">
        <v>16</v>
      </c>
      <c r="J192" t="s">
        <v>3</v>
      </c>
      <c r="K192" t="s">
        <v>64</v>
      </c>
      <c r="L192">
        <v>1354</v>
      </c>
      <c r="N192">
        <v>1010</v>
      </c>
      <c r="O192" t="s">
        <v>55</v>
      </c>
      <c r="P192" t="s">
        <v>55</v>
      </c>
      <c r="Q192">
        <v>1</v>
      </c>
      <c r="W192">
        <v>0</v>
      </c>
      <c r="X192">
        <v>158177034</v>
      </c>
      <c r="Y192">
        <f t="shared" si="44"/>
        <v>20</v>
      </c>
      <c r="AA192">
        <v>1175.52</v>
      </c>
      <c r="AB192">
        <v>0</v>
      </c>
      <c r="AC192">
        <v>0</v>
      </c>
      <c r="AD192">
        <v>0</v>
      </c>
      <c r="AE192">
        <v>118.98</v>
      </c>
      <c r="AF192">
        <v>0</v>
      </c>
      <c r="AG192">
        <v>0</v>
      </c>
      <c r="AH192">
        <v>0</v>
      </c>
      <c r="AI192">
        <v>9.8800000000000008</v>
      </c>
      <c r="AJ192">
        <v>1</v>
      </c>
      <c r="AK192">
        <v>1</v>
      </c>
      <c r="AL192">
        <v>1</v>
      </c>
      <c r="AM192">
        <v>-2</v>
      </c>
      <c r="AN192">
        <v>0</v>
      </c>
      <c r="AO192">
        <v>0</v>
      </c>
      <c r="AP192">
        <v>0</v>
      </c>
      <c r="AQ192">
        <v>0</v>
      </c>
      <c r="AR192">
        <v>0</v>
      </c>
      <c r="AS192" t="s">
        <v>3</v>
      </c>
      <c r="AT192">
        <v>20</v>
      </c>
      <c r="AU192" t="s">
        <v>3</v>
      </c>
      <c r="AV192">
        <v>0</v>
      </c>
      <c r="AW192">
        <v>1</v>
      </c>
      <c r="AX192">
        <v>-1</v>
      </c>
      <c r="AY192">
        <v>0</v>
      </c>
      <c r="AZ192">
        <v>0</v>
      </c>
      <c r="BA192" t="s">
        <v>3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CV192">
        <v>0</v>
      </c>
      <c r="CW192">
        <v>0</v>
      </c>
      <c r="CX192">
        <f>ROUND(Y192*Source!I142,9)</f>
        <v>3</v>
      </c>
      <c r="CY192">
        <f t="shared" si="65"/>
        <v>1175.52</v>
      </c>
      <c r="CZ192">
        <f t="shared" si="66"/>
        <v>118.98</v>
      </c>
      <c r="DA192">
        <f t="shared" si="67"/>
        <v>9.8800000000000008</v>
      </c>
      <c r="DB192">
        <f t="shared" si="48"/>
        <v>2379.6</v>
      </c>
      <c r="DC192">
        <f t="shared" si="49"/>
        <v>0</v>
      </c>
      <c r="DD192" t="s">
        <v>3</v>
      </c>
      <c r="DE192" t="s">
        <v>3</v>
      </c>
      <c r="DF192">
        <f>ROUND(ROUND(AE192*AI192,2)*CX192,2)</f>
        <v>3526.56</v>
      </c>
      <c r="DG192">
        <f t="shared" si="50"/>
        <v>0</v>
      </c>
      <c r="DH192">
        <f t="shared" si="51"/>
        <v>0</v>
      </c>
      <c r="DI192">
        <f t="shared" si="52"/>
        <v>0</v>
      </c>
      <c r="DJ192">
        <f t="shared" si="68"/>
        <v>3526.56</v>
      </c>
      <c r="DK192">
        <v>0</v>
      </c>
      <c r="DL192" t="s">
        <v>3</v>
      </c>
      <c r="DM192">
        <v>0</v>
      </c>
      <c r="DN192" t="s">
        <v>3</v>
      </c>
      <c r="DO192">
        <v>0</v>
      </c>
    </row>
    <row r="193" spans="1:119" x14ac:dyDescent="0.2">
      <c r="A193">
        <f>ROW(Source!A148)</f>
        <v>148</v>
      </c>
      <c r="B193">
        <v>64249956</v>
      </c>
      <c r="C193">
        <v>64250597</v>
      </c>
      <c r="D193">
        <v>62945603</v>
      </c>
      <c r="E193">
        <v>15514512</v>
      </c>
      <c r="F193">
        <v>1</v>
      </c>
      <c r="G193">
        <v>15514512</v>
      </c>
      <c r="H193">
        <v>1</v>
      </c>
      <c r="I193" t="s">
        <v>192</v>
      </c>
      <c r="J193" t="s">
        <v>3</v>
      </c>
      <c r="K193" t="s">
        <v>193</v>
      </c>
      <c r="L193">
        <v>1191</v>
      </c>
      <c r="N193">
        <v>1013</v>
      </c>
      <c r="O193" t="s">
        <v>194</v>
      </c>
      <c r="P193" t="s">
        <v>194</v>
      </c>
      <c r="Q193">
        <v>1</v>
      </c>
      <c r="W193">
        <v>0</v>
      </c>
      <c r="X193">
        <v>476480486</v>
      </c>
      <c r="Y193">
        <f t="shared" ref="Y193:Y211" si="69">AT193</f>
        <v>80.5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1</v>
      </c>
      <c r="AJ193">
        <v>1</v>
      </c>
      <c r="AK193">
        <v>1</v>
      </c>
      <c r="AL193">
        <v>1</v>
      </c>
      <c r="AM193">
        <v>-2</v>
      </c>
      <c r="AN193">
        <v>0</v>
      </c>
      <c r="AO193">
        <v>1</v>
      </c>
      <c r="AP193">
        <v>0</v>
      </c>
      <c r="AQ193">
        <v>0</v>
      </c>
      <c r="AR193">
        <v>0</v>
      </c>
      <c r="AS193" t="s">
        <v>3</v>
      </c>
      <c r="AT193">
        <v>80.5</v>
      </c>
      <c r="AU193" t="s">
        <v>3</v>
      </c>
      <c r="AV193">
        <v>1</v>
      </c>
      <c r="AW193">
        <v>2</v>
      </c>
      <c r="AX193">
        <v>64250605</v>
      </c>
      <c r="AY193">
        <v>1</v>
      </c>
      <c r="AZ193">
        <v>0</v>
      </c>
      <c r="BA193">
        <v>120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  <c r="BS193">
        <v>0</v>
      </c>
      <c r="BT193">
        <v>0</v>
      </c>
      <c r="BU193">
        <v>0</v>
      </c>
      <c r="BV193">
        <v>0</v>
      </c>
      <c r="BW193">
        <v>0</v>
      </c>
      <c r="CU193">
        <f>ROUND(AT193*Source!I148*AH193*AL193,2)</f>
        <v>0</v>
      </c>
      <c r="CV193">
        <f>ROUND(Y193*Source!I148,9)</f>
        <v>22.54</v>
      </c>
      <c r="CW193">
        <v>0</v>
      </c>
      <c r="CX193">
        <f>ROUND(Y193*Source!I148,9)</f>
        <v>22.54</v>
      </c>
      <c r="CY193">
        <f>AD193</f>
        <v>0</v>
      </c>
      <c r="CZ193">
        <f>AH193</f>
        <v>0</v>
      </c>
      <c r="DA193">
        <f>AL193</f>
        <v>1</v>
      </c>
      <c r="DB193">
        <f t="shared" ref="DB193:DB211" si="70">ROUND(ROUND(AT193*CZ193,2),6)</f>
        <v>0</v>
      </c>
      <c r="DC193">
        <f t="shared" ref="DC193:DC211" si="71">ROUND(ROUND(AT193*AG193,2),6)</f>
        <v>0</v>
      </c>
      <c r="DD193" t="s">
        <v>3</v>
      </c>
      <c r="DE193" t="s">
        <v>3</v>
      </c>
      <c r="DF193">
        <f>ROUND(ROUND(AE193,2)*CX193,2)</f>
        <v>0</v>
      </c>
      <c r="DG193">
        <f t="shared" ref="DG193:DG211" si="72">ROUND(ROUND(AF193,2)*CX193,2)</f>
        <v>0</v>
      </c>
      <c r="DH193">
        <f t="shared" ref="DH193:DH211" si="73">ROUND(ROUND(AG193,2)*CX193,2)</f>
        <v>0</v>
      </c>
      <c r="DI193">
        <f t="shared" ref="DI193:DI211" si="74">ROUND(ROUND(AH193,2)*CX193,2)</f>
        <v>0</v>
      </c>
      <c r="DJ193">
        <f>DI193</f>
        <v>0</v>
      </c>
      <c r="DK193">
        <v>0</v>
      </c>
      <c r="DL193" t="s">
        <v>3</v>
      </c>
      <c r="DM193">
        <v>0</v>
      </c>
      <c r="DN193" t="s">
        <v>3</v>
      </c>
      <c r="DO193">
        <v>0</v>
      </c>
    </row>
    <row r="194" spans="1:119" x14ac:dyDescent="0.2">
      <c r="A194">
        <f>ROW(Source!A148)</f>
        <v>148</v>
      </c>
      <c r="B194">
        <v>64249956</v>
      </c>
      <c r="C194">
        <v>64250597</v>
      </c>
      <c r="D194">
        <v>62958627</v>
      </c>
      <c r="E194">
        <v>1</v>
      </c>
      <c r="F194">
        <v>1</v>
      </c>
      <c r="G194">
        <v>15514512</v>
      </c>
      <c r="H194">
        <v>2</v>
      </c>
      <c r="I194" t="s">
        <v>244</v>
      </c>
      <c r="J194" t="s">
        <v>245</v>
      </c>
      <c r="K194" t="s">
        <v>246</v>
      </c>
      <c r="L194">
        <v>1368</v>
      </c>
      <c r="N194">
        <v>1011</v>
      </c>
      <c r="O194" t="s">
        <v>198</v>
      </c>
      <c r="P194" t="s">
        <v>198</v>
      </c>
      <c r="Q194">
        <v>1</v>
      </c>
      <c r="W194">
        <v>0</v>
      </c>
      <c r="X194">
        <v>-1120917231</v>
      </c>
      <c r="Y194">
        <f t="shared" si="69"/>
        <v>5</v>
      </c>
      <c r="AA194">
        <v>0</v>
      </c>
      <c r="AB194">
        <v>441.32</v>
      </c>
      <c r="AC194">
        <v>1.36</v>
      </c>
      <c r="AD194">
        <v>0</v>
      </c>
      <c r="AE194">
        <v>0</v>
      </c>
      <c r="AF194">
        <v>441.32</v>
      </c>
      <c r="AG194">
        <v>1.36</v>
      </c>
      <c r="AH194">
        <v>0</v>
      </c>
      <c r="AI194">
        <v>1</v>
      </c>
      <c r="AJ194">
        <v>1</v>
      </c>
      <c r="AK194">
        <v>1</v>
      </c>
      <c r="AL194">
        <v>1</v>
      </c>
      <c r="AM194">
        <v>-2</v>
      </c>
      <c r="AN194">
        <v>0</v>
      </c>
      <c r="AO194">
        <v>1</v>
      </c>
      <c r="AP194">
        <v>0</v>
      </c>
      <c r="AQ194">
        <v>0</v>
      </c>
      <c r="AR194">
        <v>0</v>
      </c>
      <c r="AS194" t="s">
        <v>3</v>
      </c>
      <c r="AT194">
        <v>5</v>
      </c>
      <c r="AU194" t="s">
        <v>3</v>
      </c>
      <c r="AV194">
        <v>0</v>
      </c>
      <c r="AW194">
        <v>2</v>
      </c>
      <c r="AX194">
        <v>64250606</v>
      </c>
      <c r="AY194">
        <v>1</v>
      </c>
      <c r="AZ194">
        <v>0</v>
      </c>
      <c r="BA194">
        <v>121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0</v>
      </c>
      <c r="BS194">
        <v>0</v>
      </c>
      <c r="BT194">
        <v>0</v>
      </c>
      <c r="BU194">
        <v>0</v>
      </c>
      <c r="BV194">
        <v>0</v>
      </c>
      <c r="BW194">
        <v>0</v>
      </c>
      <c r="CV194">
        <v>0</v>
      </c>
      <c r="CW194">
        <f>ROUND(Y194*Source!I148*DO194,9)</f>
        <v>0</v>
      </c>
      <c r="CX194">
        <f>ROUND(Y194*Source!I148,9)</f>
        <v>1.4</v>
      </c>
      <c r="CY194">
        <f>AB194</f>
        <v>441.32</v>
      </c>
      <c r="CZ194">
        <f>AF194</f>
        <v>441.32</v>
      </c>
      <c r="DA194">
        <f>AJ194</f>
        <v>1</v>
      </c>
      <c r="DB194">
        <f t="shared" si="70"/>
        <v>2206.6</v>
      </c>
      <c r="DC194">
        <f t="shared" si="71"/>
        <v>6.8</v>
      </c>
      <c r="DD194" t="s">
        <v>3</v>
      </c>
      <c r="DE194" t="s">
        <v>3</v>
      </c>
      <c r="DF194">
        <f>ROUND(ROUND(AE194,2)*CX194,2)</f>
        <v>0</v>
      </c>
      <c r="DG194">
        <f t="shared" si="72"/>
        <v>617.85</v>
      </c>
      <c r="DH194">
        <f t="shared" si="73"/>
        <v>1.9</v>
      </c>
      <c r="DI194">
        <f t="shared" si="74"/>
        <v>0</v>
      </c>
      <c r="DJ194">
        <f>DG194</f>
        <v>617.85</v>
      </c>
      <c r="DK194">
        <v>0</v>
      </c>
      <c r="DL194" t="s">
        <v>3</v>
      </c>
      <c r="DM194">
        <v>0</v>
      </c>
      <c r="DN194" t="s">
        <v>3</v>
      </c>
      <c r="DO194">
        <v>0</v>
      </c>
    </row>
    <row r="195" spans="1:119" x14ac:dyDescent="0.2">
      <c r="A195">
        <f>ROW(Source!A148)</f>
        <v>148</v>
      </c>
      <c r="B195">
        <v>64249956</v>
      </c>
      <c r="C195">
        <v>64250597</v>
      </c>
      <c r="D195">
        <v>0</v>
      </c>
      <c r="E195">
        <v>1076</v>
      </c>
      <c r="F195">
        <v>1</v>
      </c>
      <c r="G195">
        <v>15514512</v>
      </c>
      <c r="H195">
        <v>3</v>
      </c>
      <c r="I195" t="s">
        <v>16</v>
      </c>
      <c r="J195" t="s">
        <v>3</v>
      </c>
      <c r="K195" t="s">
        <v>54</v>
      </c>
      <c r="L195">
        <v>1354</v>
      </c>
      <c r="N195">
        <v>1010</v>
      </c>
      <c r="O195" t="s">
        <v>55</v>
      </c>
      <c r="P195" t="s">
        <v>55</v>
      </c>
      <c r="Q195">
        <v>1</v>
      </c>
      <c r="W195">
        <v>0</v>
      </c>
      <c r="X195">
        <v>277238542</v>
      </c>
      <c r="Y195">
        <f t="shared" si="69"/>
        <v>14.285714</v>
      </c>
      <c r="AA195">
        <v>14485.76</v>
      </c>
      <c r="AB195">
        <v>0</v>
      </c>
      <c r="AC195">
        <v>0</v>
      </c>
      <c r="AD195">
        <v>0</v>
      </c>
      <c r="AE195">
        <v>1466.17</v>
      </c>
      <c r="AF195">
        <v>0</v>
      </c>
      <c r="AG195">
        <v>0</v>
      </c>
      <c r="AH195">
        <v>0</v>
      </c>
      <c r="AI195">
        <v>9.8800000000000008</v>
      </c>
      <c r="AJ195">
        <v>1</v>
      </c>
      <c r="AK195">
        <v>1</v>
      </c>
      <c r="AL195">
        <v>1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 t="s">
        <v>3</v>
      </c>
      <c r="AT195">
        <v>14.285714</v>
      </c>
      <c r="AU195" t="s">
        <v>3</v>
      </c>
      <c r="AV195">
        <v>0</v>
      </c>
      <c r="AW195">
        <v>1</v>
      </c>
      <c r="AX195">
        <v>-1</v>
      </c>
      <c r="AY195">
        <v>0</v>
      </c>
      <c r="AZ195">
        <v>0</v>
      </c>
      <c r="BA195" t="s">
        <v>3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0</v>
      </c>
      <c r="BS195">
        <v>0</v>
      </c>
      <c r="BT195">
        <v>0</v>
      </c>
      <c r="BU195">
        <v>0</v>
      </c>
      <c r="BV195">
        <v>0</v>
      </c>
      <c r="BW195">
        <v>0</v>
      </c>
      <c r="CV195">
        <v>0</v>
      </c>
      <c r="CW195">
        <v>0</v>
      </c>
      <c r="CX195">
        <f>ROUND(Y195*Source!I148,9)</f>
        <v>3.99999992</v>
      </c>
      <c r="CY195">
        <f>AA195</f>
        <v>14485.76</v>
      </c>
      <c r="CZ195">
        <f>AE195</f>
        <v>1466.17</v>
      </c>
      <c r="DA195">
        <f>AI195</f>
        <v>9.8800000000000008</v>
      </c>
      <c r="DB195">
        <f t="shared" si="70"/>
        <v>20945.29</v>
      </c>
      <c r="DC195">
        <f t="shared" si="71"/>
        <v>0</v>
      </c>
      <c r="DD195" t="s">
        <v>3</v>
      </c>
      <c r="DE195" t="s">
        <v>3</v>
      </c>
      <c r="DF195">
        <f>ROUND(ROUND(AE195*AI195,2)*CX195,2)</f>
        <v>57943.040000000001</v>
      </c>
      <c r="DG195">
        <f t="shared" si="72"/>
        <v>0</v>
      </c>
      <c r="DH195">
        <f t="shared" si="73"/>
        <v>0</v>
      </c>
      <c r="DI195">
        <f t="shared" si="74"/>
        <v>0</v>
      </c>
      <c r="DJ195">
        <f>DF195</f>
        <v>57943.040000000001</v>
      </c>
      <c r="DK195">
        <v>0</v>
      </c>
      <c r="DL195" t="s">
        <v>3</v>
      </c>
      <c r="DM195">
        <v>0</v>
      </c>
      <c r="DN195" t="s">
        <v>3</v>
      </c>
      <c r="DO195">
        <v>0</v>
      </c>
    </row>
    <row r="196" spans="1:119" x14ac:dyDescent="0.2">
      <c r="A196">
        <f>ROW(Source!A148)</f>
        <v>148</v>
      </c>
      <c r="B196">
        <v>64249956</v>
      </c>
      <c r="C196">
        <v>64250597</v>
      </c>
      <c r="D196">
        <v>0</v>
      </c>
      <c r="E196">
        <v>1076</v>
      </c>
      <c r="F196">
        <v>1</v>
      </c>
      <c r="G196">
        <v>15514512</v>
      </c>
      <c r="H196">
        <v>3</v>
      </c>
      <c r="I196" t="s">
        <v>16</v>
      </c>
      <c r="J196" t="s">
        <v>3</v>
      </c>
      <c r="K196" t="s">
        <v>58</v>
      </c>
      <c r="L196">
        <v>1354</v>
      </c>
      <c r="N196">
        <v>1010</v>
      </c>
      <c r="O196" t="s">
        <v>55</v>
      </c>
      <c r="P196" t="s">
        <v>55</v>
      </c>
      <c r="Q196">
        <v>1</v>
      </c>
      <c r="W196">
        <v>0</v>
      </c>
      <c r="X196">
        <v>-1269339310</v>
      </c>
      <c r="Y196">
        <f t="shared" si="69"/>
        <v>14.285714</v>
      </c>
      <c r="AA196">
        <v>6756.54</v>
      </c>
      <c r="AB196">
        <v>0</v>
      </c>
      <c r="AC196">
        <v>0</v>
      </c>
      <c r="AD196">
        <v>0</v>
      </c>
      <c r="AE196">
        <v>683.86</v>
      </c>
      <c r="AF196">
        <v>0</v>
      </c>
      <c r="AG196">
        <v>0</v>
      </c>
      <c r="AH196">
        <v>0</v>
      </c>
      <c r="AI196">
        <v>9.8800000000000008</v>
      </c>
      <c r="AJ196">
        <v>1</v>
      </c>
      <c r="AK196">
        <v>1</v>
      </c>
      <c r="AL196">
        <v>1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 t="s">
        <v>3</v>
      </c>
      <c r="AT196">
        <v>14.285714</v>
      </c>
      <c r="AU196" t="s">
        <v>3</v>
      </c>
      <c r="AV196">
        <v>0</v>
      </c>
      <c r="AW196">
        <v>1</v>
      </c>
      <c r="AX196">
        <v>-1</v>
      </c>
      <c r="AY196">
        <v>0</v>
      </c>
      <c r="AZ196">
        <v>0</v>
      </c>
      <c r="BA196" t="s">
        <v>3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0</v>
      </c>
      <c r="BS196">
        <v>0</v>
      </c>
      <c r="BT196">
        <v>0</v>
      </c>
      <c r="BU196">
        <v>0</v>
      </c>
      <c r="BV196">
        <v>0</v>
      </c>
      <c r="BW196">
        <v>0</v>
      </c>
      <c r="CV196">
        <v>0</v>
      </c>
      <c r="CW196">
        <v>0</v>
      </c>
      <c r="CX196">
        <f>ROUND(Y196*Source!I148,9)</f>
        <v>3.99999992</v>
      </c>
      <c r="CY196">
        <f>AA196</f>
        <v>6756.54</v>
      </c>
      <c r="CZ196">
        <f>AE196</f>
        <v>683.86</v>
      </c>
      <c r="DA196">
        <f>AI196</f>
        <v>9.8800000000000008</v>
      </c>
      <c r="DB196">
        <f t="shared" si="70"/>
        <v>9769.43</v>
      </c>
      <c r="DC196">
        <f t="shared" si="71"/>
        <v>0</v>
      </c>
      <c r="DD196" t="s">
        <v>3</v>
      </c>
      <c r="DE196" t="s">
        <v>3</v>
      </c>
      <c r="DF196">
        <f>ROUND(ROUND(AE196*AI196,2)*CX196,2)</f>
        <v>27026.16</v>
      </c>
      <c r="DG196">
        <f t="shared" si="72"/>
        <v>0</v>
      </c>
      <c r="DH196">
        <f t="shared" si="73"/>
        <v>0</v>
      </c>
      <c r="DI196">
        <f t="shared" si="74"/>
        <v>0</v>
      </c>
      <c r="DJ196">
        <f>DF196</f>
        <v>27026.16</v>
      </c>
      <c r="DK196">
        <v>0</v>
      </c>
      <c r="DL196" t="s">
        <v>3</v>
      </c>
      <c r="DM196">
        <v>0</v>
      </c>
      <c r="DN196" t="s">
        <v>3</v>
      </c>
      <c r="DO196">
        <v>0</v>
      </c>
    </row>
    <row r="197" spans="1:119" x14ac:dyDescent="0.2">
      <c r="A197">
        <f>ROW(Source!A148)</f>
        <v>148</v>
      </c>
      <c r="B197">
        <v>64249956</v>
      </c>
      <c r="C197">
        <v>64250597</v>
      </c>
      <c r="D197">
        <v>0</v>
      </c>
      <c r="E197">
        <v>1076</v>
      </c>
      <c r="F197">
        <v>1</v>
      </c>
      <c r="G197">
        <v>15514512</v>
      </c>
      <c r="H197">
        <v>3</v>
      </c>
      <c r="I197" t="s">
        <v>16</v>
      </c>
      <c r="J197" t="s">
        <v>3</v>
      </c>
      <c r="K197" t="s">
        <v>61</v>
      </c>
      <c r="L197">
        <v>1354</v>
      </c>
      <c r="N197">
        <v>1010</v>
      </c>
      <c r="O197" t="s">
        <v>55</v>
      </c>
      <c r="P197" t="s">
        <v>55</v>
      </c>
      <c r="Q197">
        <v>1</v>
      </c>
      <c r="W197">
        <v>0</v>
      </c>
      <c r="X197">
        <v>1154660637</v>
      </c>
      <c r="Y197">
        <f t="shared" si="69"/>
        <v>28.571428999999998</v>
      </c>
      <c r="AA197">
        <v>1943.4</v>
      </c>
      <c r="AB197">
        <v>0</v>
      </c>
      <c r="AC197">
        <v>0</v>
      </c>
      <c r="AD197">
        <v>0</v>
      </c>
      <c r="AE197">
        <v>196.70000000000002</v>
      </c>
      <c r="AF197">
        <v>0</v>
      </c>
      <c r="AG197">
        <v>0</v>
      </c>
      <c r="AH197">
        <v>0</v>
      </c>
      <c r="AI197">
        <v>9.8800000000000008</v>
      </c>
      <c r="AJ197">
        <v>1</v>
      </c>
      <c r="AK197">
        <v>1</v>
      </c>
      <c r="AL197">
        <v>1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 t="s">
        <v>3</v>
      </c>
      <c r="AT197">
        <v>28.571428999999998</v>
      </c>
      <c r="AU197" t="s">
        <v>3</v>
      </c>
      <c r="AV197">
        <v>0</v>
      </c>
      <c r="AW197">
        <v>1</v>
      </c>
      <c r="AX197">
        <v>-1</v>
      </c>
      <c r="AY197">
        <v>0</v>
      </c>
      <c r="AZ197">
        <v>0</v>
      </c>
      <c r="BA197" t="s">
        <v>3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0</v>
      </c>
      <c r="BS197">
        <v>0</v>
      </c>
      <c r="BT197">
        <v>0</v>
      </c>
      <c r="BU197">
        <v>0</v>
      </c>
      <c r="BV197">
        <v>0</v>
      </c>
      <c r="BW197">
        <v>0</v>
      </c>
      <c r="CV197">
        <v>0</v>
      </c>
      <c r="CW197">
        <v>0</v>
      </c>
      <c r="CX197">
        <f>ROUND(Y197*Source!I148,9)</f>
        <v>8.0000001199999993</v>
      </c>
      <c r="CY197">
        <f>AA197</f>
        <v>1943.4</v>
      </c>
      <c r="CZ197">
        <f>AE197</f>
        <v>196.70000000000002</v>
      </c>
      <c r="DA197">
        <f>AI197</f>
        <v>9.8800000000000008</v>
      </c>
      <c r="DB197">
        <f t="shared" si="70"/>
        <v>5620</v>
      </c>
      <c r="DC197">
        <f t="shared" si="71"/>
        <v>0</v>
      </c>
      <c r="DD197" t="s">
        <v>3</v>
      </c>
      <c r="DE197" t="s">
        <v>3</v>
      </c>
      <c r="DF197">
        <f>ROUND(ROUND(AE197*AI197,2)*CX197,2)</f>
        <v>15547.2</v>
      </c>
      <c r="DG197">
        <f t="shared" si="72"/>
        <v>0</v>
      </c>
      <c r="DH197">
        <f t="shared" si="73"/>
        <v>0</v>
      </c>
      <c r="DI197">
        <f t="shared" si="74"/>
        <v>0</v>
      </c>
      <c r="DJ197">
        <f>DF197</f>
        <v>15547.2</v>
      </c>
      <c r="DK197">
        <v>0</v>
      </c>
      <c r="DL197" t="s">
        <v>3</v>
      </c>
      <c r="DM197">
        <v>0</v>
      </c>
      <c r="DN197" t="s">
        <v>3</v>
      </c>
      <c r="DO197">
        <v>0</v>
      </c>
    </row>
    <row r="198" spans="1:119" x14ac:dyDescent="0.2">
      <c r="A198">
        <f>ROW(Source!A148)</f>
        <v>148</v>
      </c>
      <c r="B198">
        <v>64249956</v>
      </c>
      <c r="C198">
        <v>64250597</v>
      </c>
      <c r="D198">
        <v>0</v>
      </c>
      <c r="E198">
        <v>1076</v>
      </c>
      <c r="F198">
        <v>1</v>
      </c>
      <c r="G198">
        <v>15514512</v>
      </c>
      <c r="H198">
        <v>3</v>
      </c>
      <c r="I198" t="s">
        <v>16</v>
      </c>
      <c r="J198" t="s">
        <v>3</v>
      </c>
      <c r="K198" t="s">
        <v>64</v>
      </c>
      <c r="L198">
        <v>1354</v>
      </c>
      <c r="N198">
        <v>1010</v>
      </c>
      <c r="O198" t="s">
        <v>55</v>
      </c>
      <c r="P198" t="s">
        <v>55</v>
      </c>
      <c r="Q198">
        <v>1</v>
      </c>
      <c r="W198">
        <v>0</v>
      </c>
      <c r="X198">
        <v>158177034</v>
      </c>
      <c r="Y198">
        <f t="shared" si="69"/>
        <v>14.285714</v>
      </c>
      <c r="AA198">
        <v>1175.52</v>
      </c>
      <c r="AB198">
        <v>0</v>
      </c>
      <c r="AC198">
        <v>0</v>
      </c>
      <c r="AD198">
        <v>0</v>
      </c>
      <c r="AE198">
        <v>118.98</v>
      </c>
      <c r="AF198">
        <v>0</v>
      </c>
      <c r="AG198">
        <v>0</v>
      </c>
      <c r="AH198">
        <v>0</v>
      </c>
      <c r="AI198">
        <v>9.8800000000000008</v>
      </c>
      <c r="AJ198">
        <v>1</v>
      </c>
      <c r="AK198">
        <v>1</v>
      </c>
      <c r="AL198">
        <v>1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 t="s">
        <v>3</v>
      </c>
      <c r="AT198">
        <v>14.285714</v>
      </c>
      <c r="AU198" t="s">
        <v>3</v>
      </c>
      <c r="AV198">
        <v>0</v>
      </c>
      <c r="AW198">
        <v>1</v>
      </c>
      <c r="AX198">
        <v>-1</v>
      </c>
      <c r="AY198">
        <v>0</v>
      </c>
      <c r="AZ198">
        <v>0</v>
      </c>
      <c r="BA198" t="s">
        <v>3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0</v>
      </c>
      <c r="BS198">
        <v>0</v>
      </c>
      <c r="BT198">
        <v>0</v>
      </c>
      <c r="BU198">
        <v>0</v>
      </c>
      <c r="BV198">
        <v>0</v>
      </c>
      <c r="BW198">
        <v>0</v>
      </c>
      <c r="CV198">
        <v>0</v>
      </c>
      <c r="CW198">
        <v>0</v>
      </c>
      <c r="CX198">
        <f>ROUND(Y198*Source!I148,9)</f>
        <v>3.99999992</v>
      </c>
      <c r="CY198">
        <f>AA198</f>
        <v>1175.52</v>
      </c>
      <c r="CZ198">
        <f>AE198</f>
        <v>118.98</v>
      </c>
      <c r="DA198">
        <f>AI198</f>
        <v>9.8800000000000008</v>
      </c>
      <c r="DB198">
        <f t="shared" si="70"/>
        <v>1699.71</v>
      </c>
      <c r="DC198">
        <f t="shared" si="71"/>
        <v>0</v>
      </c>
      <c r="DD198" t="s">
        <v>3</v>
      </c>
      <c r="DE198" t="s">
        <v>3</v>
      </c>
      <c r="DF198">
        <f>ROUND(ROUND(AE198*AI198,2)*CX198,2)</f>
        <v>4702.08</v>
      </c>
      <c r="DG198">
        <f t="shared" si="72"/>
        <v>0</v>
      </c>
      <c r="DH198">
        <f t="shared" si="73"/>
        <v>0</v>
      </c>
      <c r="DI198">
        <f t="shared" si="74"/>
        <v>0</v>
      </c>
      <c r="DJ198">
        <f>DF198</f>
        <v>4702.08</v>
      </c>
      <c r="DK198">
        <v>0</v>
      </c>
      <c r="DL198" t="s">
        <v>3</v>
      </c>
      <c r="DM198">
        <v>0</v>
      </c>
      <c r="DN198" t="s">
        <v>3</v>
      </c>
      <c r="DO198">
        <v>0</v>
      </c>
    </row>
    <row r="199" spans="1:119" x14ac:dyDescent="0.2">
      <c r="A199">
        <f>ROW(Source!A148)</f>
        <v>148</v>
      </c>
      <c r="B199">
        <v>64249956</v>
      </c>
      <c r="C199">
        <v>64250597</v>
      </c>
      <c r="D199">
        <v>0</v>
      </c>
      <c r="E199">
        <v>1076</v>
      </c>
      <c r="F199">
        <v>1</v>
      </c>
      <c r="G199">
        <v>15514512</v>
      </c>
      <c r="H199">
        <v>3</v>
      </c>
      <c r="I199" t="s">
        <v>16</v>
      </c>
      <c r="J199" t="s">
        <v>3</v>
      </c>
      <c r="K199" t="s">
        <v>67</v>
      </c>
      <c r="L199">
        <v>1354</v>
      </c>
      <c r="N199">
        <v>1010</v>
      </c>
      <c r="O199" t="s">
        <v>55</v>
      </c>
      <c r="P199" t="s">
        <v>55</v>
      </c>
      <c r="Q199">
        <v>1</v>
      </c>
      <c r="W199">
        <v>0</v>
      </c>
      <c r="X199">
        <v>-138536489</v>
      </c>
      <c r="Y199">
        <f t="shared" si="69"/>
        <v>28.571428999999998</v>
      </c>
      <c r="AA199">
        <v>1128.2</v>
      </c>
      <c r="AB199">
        <v>0</v>
      </c>
      <c r="AC199">
        <v>0</v>
      </c>
      <c r="AD199">
        <v>0</v>
      </c>
      <c r="AE199">
        <v>114.19</v>
      </c>
      <c r="AF199">
        <v>0</v>
      </c>
      <c r="AG199">
        <v>0</v>
      </c>
      <c r="AH199">
        <v>0</v>
      </c>
      <c r="AI199">
        <v>9.8800000000000008</v>
      </c>
      <c r="AJ199">
        <v>1</v>
      </c>
      <c r="AK199">
        <v>1</v>
      </c>
      <c r="AL199">
        <v>1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 t="s">
        <v>3</v>
      </c>
      <c r="AT199">
        <v>28.571428999999998</v>
      </c>
      <c r="AU199" t="s">
        <v>3</v>
      </c>
      <c r="AV199">
        <v>0</v>
      </c>
      <c r="AW199">
        <v>1</v>
      </c>
      <c r="AX199">
        <v>-1</v>
      </c>
      <c r="AY199">
        <v>0</v>
      </c>
      <c r="AZ199">
        <v>0</v>
      </c>
      <c r="BA199" t="s">
        <v>3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0</v>
      </c>
      <c r="BS199">
        <v>0</v>
      </c>
      <c r="BT199">
        <v>0</v>
      </c>
      <c r="BU199">
        <v>0</v>
      </c>
      <c r="BV199">
        <v>0</v>
      </c>
      <c r="BW199">
        <v>0</v>
      </c>
      <c r="CV199">
        <v>0</v>
      </c>
      <c r="CW199">
        <v>0</v>
      </c>
      <c r="CX199">
        <f>ROUND(Y199*Source!I148,9)</f>
        <v>8.0000001199999993</v>
      </c>
      <c r="CY199">
        <f>AA199</f>
        <v>1128.2</v>
      </c>
      <c r="CZ199">
        <f>AE199</f>
        <v>114.19</v>
      </c>
      <c r="DA199">
        <f>AI199</f>
        <v>9.8800000000000008</v>
      </c>
      <c r="DB199">
        <f t="shared" si="70"/>
        <v>3262.57</v>
      </c>
      <c r="DC199">
        <f t="shared" si="71"/>
        <v>0</v>
      </c>
      <c r="DD199" t="s">
        <v>3</v>
      </c>
      <c r="DE199" t="s">
        <v>3</v>
      </c>
      <c r="DF199">
        <f>ROUND(ROUND(AE199*AI199,2)*CX199,2)</f>
        <v>9025.6</v>
      </c>
      <c r="DG199">
        <f t="shared" si="72"/>
        <v>0</v>
      </c>
      <c r="DH199">
        <f t="shared" si="73"/>
        <v>0</v>
      </c>
      <c r="DI199">
        <f t="shared" si="74"/>
        <v>0</v>
      </c>
      <c r="DJ199">
        <f>DF199</f>
        <v>9025.6</v>
      </c>
      <c r="DK199">
        <v>0</v>
      </c>
      <c r="DL199" t="s">
        <v>3</v>
      </c>
      <c r="DM199">
        <v>0</v>
      </c>
      <c r="DN199" t="s">
        <v>3</v>
      </c>
      <c r="DO199">
        <v>0</v>
      </c>
    </row>
    <row r="200" spans="1:119" x14ac:dyDescent="0.2">
      <c r="A200">
        <f>ROW(Source!A154)</f>
        <v>154</v>
      </c>
      <c r="B200">
        <v>64249956</v>
      </c>
      <c r="C200">
        <v>64250401</v>
      </c>
      <c r="D200">
        <v>62945603</v>
      </c>
      <c r="E200">
        <v>1076</v>
      </c>
      <c r="F200">
        <v>1</v>
      </c>
      <c r="G200">
        <v>15514512</v>
      </c>
      <c r="H200">
        <v>1</v>
      </c>
      <c r="I200" t="s">
        <v>192</v>
      </c>
      <c r="J200" t="s">
        <v>3</v>
      </c>
      <c r="K200" t="s">
        <v>193</v>
      </c>
      <c r="L200">
        <v>1191</v>
      </c>
      <c r="N200">
        <v>1013</v>
      </c>
      <c r="O200" t="s">
        <v>194</v>
      </c>
      <c r="P200" t="s">
        <v>194</v>
      </c>
      <c r="Q200">
        <v>1</v>
      </c>
      <c r="W200">
        <v>0</v>
      </c>
      <c r="X200">
        <v>476480486</v>
      </c>
      <c r="Y200">
        <f t="shared" si="69"/>
        <v>70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1</v>
      </c>
      <c r="AJ200">
        <v>1</v>
      </c>
      <c r="AK200">
        <v>1</v>
      </c>
      <c r="AL200">
        <v>1</v>
      </c>
      <c r="AM200">
        <v>-2</v>
      </c>
      <c r="AN200">
        <v>0</v>
      </c>
      <c r="AO200">
        <v>1</v>
      </c>
      <c r="AP200">
        <v>0</v>
      </c>
      <c r="AQ200">
        <v>0</v>
      </c>
      <c r="AR200">
        <v>0</v>
      </c>
      <c r="AS200" t="s">
        <v>3</v>
      </c>
      <c r="AT200">
        <v>70</v>
      </c>
      <c r="AU200" t="s">
        <v>3</v>
      </c>
      <c r="AV200">
        <v>1</v>
      </c>
      <c r="AW200">
        <v>2</v>
      </c>
      <c r="AX200">
        <v>64250414</v>
      </c>
      <c r="AY200">
        <v>1</v>
      </c>
      <c r="AZ200">
        <v>0</v>
      </c>
      <c r="BA200">
        <v>122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  <c r="BI200">
        <v>0</v>
      </c>
      <c r="BJ200">
        <v>0</v>
      </c>
      <c r="BK200">
        <v>0</v>
      </c>
      <c r="BL200">
        <v>0</v>
      </c>
      <c r="BM200">
        <v>0</v>
      </c>
      <c r="BN200">
        <v>0</v>
      </c>
      <c r="BO200">
        <v>0</v>
      </c>
      <c r="BP200">
        <v>0</v>
      </c>
      <c r="BQ200">
        <v>0</v>
      </c>
      <c r="BR200">
        <v>0</v>
      </c>
      <c r="BS200">
        <v>0</v>
      </c>
      <c r="BT200">
        <v>0</v>
      </c>
      <c r="BU200">
        <v>0</v>
      </c>
      <c r="BV200">
        <v>0</v>
      </c>
      <c r="BW200">
        <v>0</v>
      </c>
      <c r="CU200">
        <f>ROUND(AT200*Source!I154*AH200*AL200,2)</f>
        <v>0</v>
      </c>
      <c r="CV200">
        <f>ROUND(Y200*Source!I154,9)</f>
        <v>19.600000000000001</v>
      </c>
      <c r="CW200">
        <v>0</v>
      </c>
      <c r="CX200">
        <f>ROUND(Y200*Source!I154,9)</f>
        <v>19.600000000000001</v>
      </c>
      <c r="CY200">
        <f>AD200</f>
        <v>0</v>
      </c>
      <c r="CZ200">
        <f>AH200</f>
        <v>0</v>
      </c>
      <c r="DA200">
        <f>AL200</f>
        <v>1</v>
      </c>
      <c r="DB200">
        <f t="shared" si="70"/>
        <v>0</v>
      </c>
      <c r="DC200">
        <f t="shared" si="71"/>
        <v>0</v>
      </c>
      <c r="DD200" t="s">
        <v>3</v>
      </c>
      <c r="DE200" t="s">
        <v>3</v>
      </c>
      <c r="DF200">
        <f t="shared" ref="DF200:DF206" si="75">ROUND(ROUND(AE200,2)*CX200,2)</f>
        <v>0</v>
      </c>
      <c r="DG200">
        <f t="shared" si="72"/>
        <v>0</v>
      </c>
      <c r="DH200">
        <f t="shared" si="73"/>
        <v>0</v>
      </c>
      <c r="DI200">
        <f t="shared" si="74"/>
        <v>0</v>
      </c>
      <c r="DJ200">
        <f>DI200</f>
        <v>0</v>
      </c>
      <c r="DK200">
        <v>0</v>
      </c>
      <c r="DL200" t="s">
        <v>3</v>
      </c>
      <c r="DM200">
        <v>0</v>
      </c>
      <c r="DN200" t="s">
        <v>3</v>
      </c>
      <c r="DO200">
        <v>0</v>
      </c>
    </row>
    <row r="201" spans="1:119" x14ac:dyDescent="0.2">
      <c r="A201">
        <f>ROW(Source!A154)</f>
        <v>154</v>
      </c>
      <c r="B201">
        <v>64249956</v>
      </c>
      <c r="C201">
        <v>64250401</v>
      </c>
      <c r="D201">
        <v>62030395</v>
      </c>
      <c r="E201">
        <v>1</v>
      </c>
      <c r="F201">
        <v>1</v>
      </c>
      <c r="G201">
        <v>15514512</v>
      </c>
      <c r="H201">
        <v>2</v>
      </c>
      <c r="I201" t="s">
        <v>247</v>
      </c>
      <c r="J201" t="s">
        <v>248</v>
      </c>
      <c r="K201" t="s">
        <v>249</v>
      </c>
      <c r="L201">
        <v>1368</v>
      </c>
      <c r="N201">
        <v>1011</v>
      </c>
      <c r="O201" t="s">
        <v>198</v>
      </c>
      <c r="P201" t="s">
        <v>198</v>
      </c>
      <c r="Q201">
        <v>1</v>
      </c>
      <c r="W201">
        <v>0</v>
      </c>
      <c r="X201">
        <v>-247895439</v>
      </c>
      <c r="Y201">
        <f t="shared" si="69"/>
        <v>4</v>
      </c>
      <c r="AA201">
        <v>0</v>
      </c>
      <c r="AB201">
        <v>7.11</v>
      </c>
      <c r="AC201">
        <v>0</v>
      </c>
      <c r="AD201">
        <v>0</v>
      </c>
      <c r="AE201">
        <v>0</v>
      </c>
      <c r="AF201">
        <v>7.11</v>
      </c>
      <c r="AG201">
        <v>0</v>
      </c>
      <c r="AH201">
        <v>0</v>
      </c>
      <c r="AI201">
        <v>1</v>
      </c>
      <c r="AJ201">
        <v>1</v>
      </c>
      <c r="AK201">
        <v>1</v>
      </c>
      <c r="AL201">
        <v>1</v>
      </c>
      <c r="AM201">
        <v>-2</v>
      </c>
      <c r="AN201">
        <v>0</v>
      </c>
      <c r="AO201">
        <v>1</v>
      </c>
      <c r="AP201">
        <v>0</v>
      </c>
      <c r="AQ201">
        <v>0</v>
      </c>
      <c r="AR201">
        <v>0</v>
      </c>
      <c r="AS201" t="s">
        <v>3</v>
      </c>
      <c r="AT201">
        <v>4</v>
      </c>
      <c r="AU201" t="s">
        <v>3</v>
      </c>
      <c r="AV201">
        <v>0</v>
      </c>
      <c r="AW201">
        <v>2</v>
      </c>
      <c r="AX201">
        <v>64250415</v>
      </c>
      <c r="AY201">
        <v>1</v>
      </c>
      <c r="AZ201">
        <v>0</v>
      </c>
      <c r="BA201">
        <v>123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</v>
      </c>
      <c r="BL201">
        <v>0</v>
      </c>
      <c r="BM201">
        <v>0</v>
      </c>
      <c r="BN201">
        <v>0</v>
      </c>
      <c r="BO201">
        <v>0</v>
      </c>
      <c r="BP201">
        <v>0</v>
      </c>
      <c r="BQ201">
        <v>0</v>
      </c>
      <c r="BR201">
        <v>0</v>
      </c>
      <c r="BS201">
        <v>0</v>
      </c>
      <c r="BT201">
        <v>0</v>
      </c>
      <c r="BU201">
        <v>0</v>
      </c>
      <c r="BV201">
        <v>0</v>
      </c>
      <c r="BW201">
        <v>0</v>
      </c>
      <c r="CV201">
        <v>0</v>
      </c>
      <c r="CW201">
        <f>ROUND(Y201*Source!I154*DO201,9)</f>
        <v>0</v>
      </c>
      <c r="CX201">
        <f>ROUND(Y201*Source!I154,9)</f>
        <v>1.1200000000000001</v>
      </c>
      <c r="CY201">
        <f>AB201</f>
        <v>7.11</v>
      </c>
      <c r="CZ201">
        <f>AF201</f>
        <v>7.11</v>
      </c>
      <c r="DA201">
        <f>AJ201</f>
        <v>1</v>
      </c>
      <c r="DB201">
        <f t="shared" si="70"/>
        <v>28.44</v>
      </c>
      <c r="DC201">
        <f t="shared" si="71"/>
        <v>0</v>
      </c>
      <c r="DD201" t="s">
        <v>3</v>
      </c>
      <c r="DE201" t="s">
        <v>3</v>
      </c>
      <c r="DF201">
        <f t="shared" si="75"/>
        <v>0</v>
      </c>
      <c r="DG201">
        <f t="shared" si="72"/>
        <v>7.96</v>
      </c>
      <c r="DH201">
        <f t="shared" si="73"/>
        <v>0</v>
      </c>
      <c r="DI201">
        <f t="shared" si="74"/>
        <v>0</v>
      </c>
      <c r="DJ201">
        <f>DG201</f>
        <v>7.96</v>
      </c>
      <c r="DK201">
        <v>0</v>
      </c>
      <c r="DL201" t="s">
        <v>3</v>
      </c>
      <c r="DM201">
        <v>0</v>
      </c>
      <c r="DN201" t="s">
        <v>3</v>
      </c>
      <c r="DO201">
        <v>0</v>
      </c>
    </row>
    <row r="202" spans="1:119" x14ac:dyDescent="0.2">
      <c r="A202">
        <f>ROW(Source!A154)</f>
        <v>154</v>
      </c>
      <c r="B202">
        <v>64249956</v>
      </c>
      <c r="C202">
        <v>64250401</v>
      </c>
      <c r="D202">
        <v>62030693</v>
      </c>
      <c r="E202">
        <v>1</v>
      </c>
      <c r="F202">
        <v>1</v>
      </c>
      <c r="G202">
        <v>15514512</v>
      </c>
      <c r="H202">
        <v>2</v>
      </c>
      <c r="I202" t="s">
        <v>195</v>
      </c>
      <c r="J202" t="s">
        <v>196</v>
      </c>
      <c r="K202" t="s">
        <v>197</v>
      </c>
      <c r="L202">
        <v>1368</v>
      </c>
      <c r="N202">
        <v>1011</v>
      </c>
      <c r="O202" t="s">
        <v>198</v>
      </c>
      <c r="P202" t="s">
        <v>198</v>
      </c>
      <c r="Q202">
        <v>1</v>
      </c>
      <c r="W202">
        <v>0</v>
      </c>
      <c r="X202">
        <v>-1845030748</v>
      </c>
      <c r="Y202">
        <f t="shared" si="69"/>
        <v>0.11</v>
      </c>
      <c r="AA202">
        <v>0</v>
      </c>
      <c r="AB202">
        <v>83.1</v>
      </c>
      <c r="AC202">
        <v>12.62</v>
      </c>
      <c r="AD202">
        <v>0</v>
      </c>
      <c r="AE202">
        <v>0</v>
      </c>
      <c r="AF202">
        <v>83.1</v>
      </c>
      <c r="AG202">
        <v>12.62</v>
      </c>
      <c r="AH202">
        <v>0</v>
      </c>
      <c r="AI202">
        <v>1</v>
      </c>
      <c r="AJ202">
        <v>1</v>
      </c>
      <c r="AK202">
        <v>1</v>
      </c>
      <c r="AL202">
        <v>1</v>
      </c>
      <c r="AM202">
        <v>-2</v>
      </c>
      <c r="AN202">
        <v>0</v>
      </c>
      <c r="AO202">
        <v>1</v>
      </c>
      <c r="AP202">
        <v>0</v>
      </c>
      <c r="AQ202">
        <v>0</v>
      </c>
      <c r="AR202">
        <v>0</v>
      </c>
      <c r="AS202" t="s">
        <v>3</v>
      </c>
      <c r="AT202">
        <v>0.11</v>
      </c>
      <c r="AU202" t="s">
        <v>3</v>
      </c>
      <c r="AV202">
        <v>0</v>
      </c>
      <c r="AW202">
        <v>2</v>
      </c>
      <c r="AX202">
        <v>64250416</v>
      </c>
      <c r="AY202">
        <v>1</v>
      </c>
      <c r="AZ202">
        <v>0</v>
      </c>
      <c r="BA202">
        <v>124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</v>
      </c>
      <c r="BK202">
        <v>0</v>
      </c>
      <c r="BL202">
        <v>0</v>
      </c>
      <c r="BM202">
        <v>0</v>
      </c>
      <c r="BN202">
        <v>0</v>
      </c>
      <c r="BO202">
        <v>0</v>
      </c>
      <c r="BP202">
        <v>0</v>
      </c>
      <c r="BQ202">
        <v>0</v>
      </c>
      <c r="BR202">
        <v>0</v>
      </c>
      <c r="BS202">
        <v>0</v>
      </c>
      <c r="BT202">
        <v>0</v>
      </c>
      <c r="BU202">
        <v>0</v>
      </c>
      <c r="BV202">
        <v>0</v>
      </c>
      <c r="BW202">
        <v>0</v>
      </c>
      <c r="CV202">
        <v>0</v>
      </c>
      <c r="CW202">
        <f>ROUND(Y202*Source!I154*DO202,9)</f>
        <v>0.38869599999999999</v>
      </c>
      <c r="CX202">
        <f>ROUND(Y202*Source!I154,9)</f>
        <v>3.0800000000000001E-2</v>
      </c>
      <c r="CY202">
        <f>AB202</f>
        <v>83.1</v>
      </c>
      <c r="CZ202">
        <f>AF202</f>
        <v>83.1</v>
      </c>
      <c r="DA202">
        <f>AJ202</f>
        <v>1</v>
      </c>
      <c r="DB202">
        <f t="shared" si="70"/>
        <v>9.14</v>
      </c>
      <c r="DC202">
        <f t="shared" si="71"/>
        <v>1.39</v>
      </c>
      <c r="DD202" t="s">
        <v>3</v>
      </c>
      <c r="DE202" t="s">
        <v>3</v>
      </c>
      <c r="DF202">
        <f t="shared" si="75"/>
        <v>0</v>
      </c>
      <c r="DG202">
        <f t="shared" si="72"/>
        <v>2.56</v>
      </c>
      <c r="DH202">
        <f t="shared" si="73"/>
        <v>0.39</v>
      </c>
      <c r="DI202">
        <f t="shared" si="74"/>
        <v>0</v>
      </c>
      <c r="DJ202">
        <f>DG202</f>
        <v>2.56</v>
      </c>
      <c r="DK202">
        <v>0</v>
      </c>
      <c r="DL202" t="s">
        <v>199</v>
      </c>
      <c r="DM202">
        <v>0</v>
      </c>
      <c r="DN202" t="s">
        <v>194</v>
      </c>
      <c r="DO202">
        <v>12.62</v>
      </c>
    </row>
    <row r="203" spans="1:119" x14ac:dyDescent="0.2">
      <c r="A203">
        <f>ROW(Source!A154)</f>
        <v>154</v>
      </c>
      <c r="B203">
        <v>64249956</v>
      </c>
      <c r="C203">
        <v>64250401</v>
      </c>
      <c r="D203">
        <v>62000544</v>
      </c>
      <c r="E203">
        <v>1</v>
      </c>
      <c r="F203">
        <v>1</v>
      </c>
      <c r="G203">
        <v>15514512</v>
      </c>
      <c r="H203">
        <v>3</v>
      </c>
      <c r="I203" t="s">
        <v>250</v>
      </c>
      <c r="J203" t="s">
        <v>251</v>
      </c>
      <c r="K203" t="s">
        <v>252</v>
      </c>
      <c r="L203">
        <v>1348</v>
      </c>
      <c r="N203">
        <v>1009</v>
      </c>
      <c r="O203" t="s">
        <v>209</v>
      </c>
      <c r="P203" t="s">
        <v>209</v>
      </c>
      <c r="Q203">
        <v>1000</v>
      </c>
      <c r="W203">
        <v>0</v>
      </c>
      <c r="X203">
        <v>-1118993546</v>
      </c>
      <c r="Y203">
        <f t="shared" si="69"/>
        <v>1.4E-2</v>
      </c>
      <c r="AA203">
        <v>7254.88</v>
      </c>
      <c r="AB203">
        <v>0</v>
      </c>
      <c r="AC203">
        <v>0</v>
      </c>
      <c r="AD203">
        <v>0</v>
      </c>
      <c r="AE203">
        <v>7254.88</v>
      </c>
      <c r="AF203">
        <v>0</v>
      </c>
      <c r="AG203">
        <v>0</v>
      </c>
      <c r="AH203">
        <v>0</v>
      </c>
      <c r="AI203">
        <v>1</v>
      </c>
      <c r="AJ203">
        <v>1</v>
      </c>
      <c r="AK203">
        <v>1</v>
      </c>
      <c r="AL203">
        <v>1</v>
      </c>
      <c r="AM203">
        <v>-2</v>
      </c>
      <c r="AN203">
        <v>0</v>
      </c>
      <c r="AO203">
        <v>1</v>
      </c>
      <c r="AP203">
        <v>0</v>
      </c>
      <c r="AQ203">
        <v>0</v>
      </c>
      <c r="AR203">
        <v>0</v>
      </c>
      <c r="AS203" t="s">
        <v>3</v>
      </c>
      <c r="AT203">
        <v>1.4E-2</v>
      </c>
      <c r="AU203" t="s">
        <v>3</v>
      </c>
      <c r="AV203">
        <v>0</v>
      </c>
      <c r="AW203">
        <v>2</v>
      </c>
      <c r="AX203">
        <v>64250417</v>
      </c>
      <c r="AY203">
        <v>1</v>
      </c>
      <c r="AZ203">
        <v>0</v>
      </c>
      <c r="BA203">
        <v>125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0</v>
      </c>
      <c r="BI203">
        <v>0</v>
      </c>
      <c r="BJ203">
        <v>0</v>
      </c>
      <c r="BK203">
        <v>0</v>
      </c>
      <c r="BL203">
        <v>0</v>
      </c>
      <c r="BM203">
        <v>0</v>
      </c>
      <c r="BN203">
        <v>0</v>
      </c>
      <c r="BO203">
        <v>0</v>
      </c>
      <c r="BP203">
        <v>0</v>
      </c>
      <c r="BQ203">
        <v>0</v>
      </c>
      <c r="BR203">
        <v>0</v>
      </c>
      <c r="BS203">
        <v>0</v>
      </c>
      <c r="BT203">
        <v>0</v>
      </c>
      <c r="BU203">
        <v>0</v>
      </c>
      <c r="BV203">
        <v>0</v>
      </c>
      <c r="BW203">
        <v>0</v>
      </c>
      <c r="CV203">
        <v>0</v>
      </c>
      <c r="CW203">
        <v>0</v>
      </c>
      <c r="CX203">
        <f>ROUND(Y203*Source!I154,9)</f>
        <v>3.9199999999999999E-3</v>
      </c>
      <c r="CY203">
        <f t="shared" ref="CY203:CY211" si="76">AA203</f>
        <v>7254.88</v>
      </c>
      <c r="CZ203">
        <f t="shared" ref="CZ203:CZ211" si="77">AE203</f>
        <v>7254.88</v>
      </c>
      <c r="DA203">
        <f t="shared" ref="DA203:DA211" si="78">AI203</f>
        <v>1</v>
      </c>
      <c r="DB203">
        <f t="shared" si="70"/>
        <v>101.57</v>
      </c>
      <c r="DC203">
        <f t="shared" si="71"/>
        <v>0</v>
      </c>
      <c r="DD203" t="s">
        <v>3</v>
      </c>
      <c r="DE203" t="s">
        <v>3</v>
      </c>
      <c r="DF203">
        <f t="shared" si="75"/>
        <v>28.44</v>
      </c>
      <c r="DG203">
        <f t="shared" si="72"/>
        <v>0</v>
      </c>
      <c r="DH203">
        <f t="shared" si="73"/>
        <v>0</v>
      </c>
      <c r="DI203">
        <f t="shared" si="74"/>
        <v>0</v>
      </c>
      <c r="DJ203">
        <f t="shared" ref="DJ203:DJ211" si="79">DF203</f>
        <v>28.44</v>
      </c>
      <c r="DK203">
        <v>0</v>
      </c>
      <c r="DL203" t="s">
        <v>3</v>
      </c>
      <c r="DM203">
        <v>0</v>
      </c>
      <c r="DN203" t="s">
        <v>3</v>
      </c>
      <c r="DO203">
        <v>0</v>
      </c>
    </row>
    <row r="204" spans="1:119" x14ac:dyDescent="0.2">
      <c r="A204">
        <f>ROW(Source!A154)</f>
        <v>154</v>
      </c>
      <c r="B204">
        <v>64249956</v>
      </c>
      <c r="C204">
        <v>64250401</v>
      </c>
      <c r="D204">
        <v>62001017</v>
      </c>
      <c r="E204">
        <v>1</v>
      </c>
      <c r="F204">
        <v>1</v>
      </c>
      <c r="G204">
        <v>15514512</v>
      </c>
      <c r="H204">
        <v>3</v>
      </c>
      <c r="I204" t="s">
        <v>253</v>
      </c>
      <c r="J204" t="s">
        <v>254</v>
      </c>
      <c r="K204" t="s">
        <v>255</v>
      </c>
      <c r="L204">
        <v>1348</v>
      </c>
      <c r="N204">
        <v>1009</v>
      </c>
      <c r="O204" t="s">
        <v>209</v>
      </c>
      <c r="P204" t="s">
        <v>209</v>
      </c>
      <c r="Q204">
        <v>1000</v>
      </c>
      <c r="W204">
        <v>0</v>
      </c>
      <c r="X204">
        <v>841672276</v>
      </c>
      <c r="Y204">
        <f t="shared" si="69"/>
        <v>2.4000000000000001E-5</v>
      </c>
      <c r="AA204">
        <v>8596.85</v>
      </c>
      <c r="AB204">
        <v>0</v>
      </c>
      <c r="AC204">
        <v>0</v>
      </c>
      <c r="AD204">
        <v>0</v>
      </c>
      <c r="AE204">
        <v>8596.85</v>
      </c>
      <c r="AF204">
        <v>0</v>
      </c>
      <c r="AG204">
        <v>0</v>
      </c>
      <c r="AH204">
        <v>0</v>
      </c>
      <c r="AI204">
        <v>1</v>
      </c>
      <c r="AJ204">
        <v>1</v>
      </c>
      <c r="AK204">
        <v>1</v>
      </c>
      <c r="AL204">
        <v>1</v>
      </c>
      <c r="AM204">
        <v>-2</v>
      </c>
      <c r="AN204">
        <v>0</v>
      </c>
      <c r="AO204">
        <v>1</v>
      </c>
      <c r="AP204">
        <v>0</v>
      </c>
      <c r="AQ204">
        <v>0</v>
      </c>
      <c r="AR204">
        <v>0</v>
      </c>
      <c r="AS204" t="s">
        <v>3</v>
      </c>
      <c r="AT204">
        <v>2.4000000000000001E-5</v>
      </c>
      <c r="AU204" t="s">
        <v>3</v>
      </c>
      <c r="AV204">
        <v>0</v>
      </c>
      <c r="AW204">
        <v>2</v>
      </c>
      <c r="AX204">
        <v>64250418</v>
      </c>
      <c r="AY204">
        <v>1</v>
      </c>
      <c r="AZ204">
        <v>0</v>
      </c>
      <c r="BA204">
        <v>126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0</v>
      </c>
      <c r="BI204">
        <v>0</v>
      </c>
      <c r="BJ204">
        <v>0</v>
      </c>
      <c r="BK204">
        <v>0</v>
      </c>
      <c r="BL204">
        <v>0</v>
      </c>
      <c r="BM204">
        <v>0</v>
      </c>
      <c r="BN204">
        <v>0</v>
      </c>
      <c r="BO204">
        <v>0</v>
      </c>
      <c r="BP204">
        <v>0</v>
      </c>
      <c r="BQ204">
        <v>0</v>
      </c>
      <c r="BR204">
        <v>0</v>
      </c>
      <c r="BS204">
        <v>0</v>
      </c>
      <c r="BT204">
        <v>0</v>
      </c>
      <c r="BU204">
        <v>0</v>
      </c>
      <c r="BV204">
        <v>0</v>
      </c>
      <c r="BW204">
        <v>0</v>
      </c>
      <c r="CV204">
        <v>0</v>
      </c>
      <c r="CW204">
        <v>0</v>
      </c>
      <c r="CX204">
        <f>ROUND(Y204*Source!I154,9)</f>
        <v>6.72E-6</v>
      </c>
      <c r="CY204">
        <f t="shared" si="76"/>
        <v>8596.85</v>
      </c>
      <c r="CZ204">
        <f t="shared" si="77"/>
        <v>8596.85</v>
      </c>
      <c r="DA204">
        <f t="shared" si="78"/>
        <v>1</v>
      </c>
      <c r="DB204">
        <f t="shared" si="70"/>
        <v>0.21</v>
      </c>
      <c r="DC204">
        <f t="shared" si="71"/>
        <v>0</v>
      </c>
      <c r="DD204" t="s">
        <v>3</v>
      </c>
      <c r="DE204" t="s">
        <v>3</v>
      </c>
      <c r="DF204">
        <f t="shared" si="75"/>
        <v>0.06</v>
      </c>
      <c r="DG204">
        <f t="shared" si="72"/>
        <v>0</v>
      </c>
      <c r="DH204">
        <f t="shared" si="73"/>
        <v>0</v>
      </c>
      <c r="DI204">
        <f t="shared" si="74"/>
        <v>0</v>
      </c>
      <c r="DJ204">
        <f t="shared" si="79"/>
        <v>0.06</v>
      </c>
      <c r="DK204">
        <v>0</v>
      </c>
      <c r="DL204" t="s">
        <v>3</v>
      </c>
      <c r="DM204">
        <v>0</v>
      </c>
      <c r="DN204" t="s">
        <v>3</v>
      </c>
      <c r="DO204">
        <v>0</v>
      </c>
    </row>
    <row r="205" spans="1:119" x14ac:dyDescent="0.2">
      <c r="A205">
        <f>ROW(Source!A154)</f>
        <v>154</v>
      </c>
      <c r="B205">
        <v>64249956</v>
      </c>
      <c r="C205">
        <v>64250401</v>
      </c>
      <c r="D205">
        <v>61999975</v>
      </c>
      <c r="E205">
        <v>1</v>
      </c>
      <c r="F205">
        <v>1</v>
      </c>
      <c r="G205">
        <v>15514512</v>
      </c>
      <c r="H205">
        <v>3</v>
      </c>
      <c r="I205" t="s">
        <v>256</v>
      </c>
      <c r="J205" t="s">
        <v>257</v>
      </c>
      <c r="K205" t="s">
        <v>258</v>
      </c>
      <c r="L205">
        <v>1354</v>
      </c>
      <c r="N205">
        <v>1010</v>
      </c>
      <c r="O205" t="s">
        <v>55</v>
      </c>
      <c r="P205" t="s">
        <v>55</v>
      </c>
      <c r="Q205">
        <v>1</v>
      </c>
      <c r="W205">
        <v>0</v>
      </c>
      <c r="X205">
        <v>235182232</v>
      </c>
      <c r="Y205">
        <f t="shared" si="69"/>
        <v>97.6</v>
      </c>
      <c r="AA205">
        <v>3.86</v>
      </c>
      <c r="AB205">
        <v>0</v>
      </c>
      <c r="AC205">
        <v>0</v>
      </c>
      <c r="AD205">
        <v>0</v>
      </c>
      <c r="AE205">
        <v>3.86</v>
      </c>
      <c r="AF205">
        <v>0</v>
      </c>
      <c r="AG205">
        <v>0</v>
      </c>
      <c r="AH205">
        <v>0</v>
      </c>
      <c r="AI205">
        <v>1</v>
      </c>
      <c r="AJ205">
        <v>1</v>
      </c>
      <c r="AK205">
        <v>1</v>
      </c>
      <c r="AL205">
        <v>1</v>
      </c>
      <c r="AM205">
        <v>-2</v>
      </c>
      <c r="AN205">
        <v>0</v>
      </c>
      <c r="AO205">
        <v>1</v>
      </c>
      <c r="AP205">
        <v>0</v>
      </c>
      <c r="AQ205">
        <v>0</v>
      </c>
      <c r="AR205">
        <v>0</v>
      </c>
      <c r="AS205" t="s">
        <v>3</v>
      </c>
      <c r="AT205">
        <v>97.6</v>
      </c>
      <c r="AU205" t="s">
        <v>3</v>
      </c>
      <c r="AV205">
        <v>0</v>
      </c>
      <c r="AW205">
        <v>2</v>
      </c>
      <c r="AX205">
        <v>64250419</v>
      </c>
      <c r="AY205">
        <v>1</v>
      </c>
      <c r="AZ205">
        <v>0</v>
      </c>
      <c r="BA205">
        <v>127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0</v>
      </c>
      <c r="BL205">
        <v>0</v>
      </c>
      <c r="BM205">
        <v>0</v>
      </c>
      <c r="BN205">
        <v>0</v>
      </c>
      <c r="BO205">
        <v>0</v>
      </c>
      <c r="BP205">
        <v>0</v>
      </c>
      <c r="BQ205">
        <v>0</v>
      </c>
      <c r="BR205">
        <v>0</v>
      </c>
      <c r="BS205">
        <v>0</v>
      </c>
      <c r="BT205">
        <v>0</v>
      </c>
      <c r="BU205">
        <v>0</v>
      </c>
      <c r="BV205">
        <v>0</v>
      </c>
      <c r="BW205">
        <v>0</v>
      </c>
      <c r="CV205">
        <v>0</v>
      </c>
      <c r="CW205">
        <v>0</v>
      </c>
      <c r="CX205">
        <f>ROUND(Y205*Source!I154,9)</f>
        <v>27.327999999999999</v>
      </c>
      <c r="CY205">
        <f t="shared" si="76"/>
        <v>3.86</v>
      </c>
      <c r="CZ205">
        <f t="shared" si="77"/>
        <v>3.86</v>
      </c>
      <c r="DA205">
        <f t="shared" si="78"/>
        <v>1</v>
      </c>
      <c r="DB205">
        <f t="shared" si="70"/>
        <v>376.74</v>
      </c>
      <c r="DC205">
        <f t="shared" si="71"/>
        <v>0</v>
      </c>
      <c r="DD205" t="s">
        <v>3</v>
      </c>
      <c r="DE205" t="s">
        <v>3</v>
      </c>
      <c r="DF205">
        <f t="shared" si="75"/>
        <v>105.49</v>
      </c>
      <c r="DG205">
        <f t="shared" si="72"/>
        <v>0</v>
      </c>
      <c r="DH205">
        <f t="shared" si="73"/>
        <v>0</v>
      </c>
      <c r="DI205">
        <f t="shared" si="74"/>
        <v>0</v>
      </c>
      <c r="DJ205">
        <f t="shared" si="79"/>
        <v>105.49</v>
      </c>
      <c r="DK205">
        <v>0</v>
      </c>
      <c r="DL205" t="s">
        <v>3</v>
      </c>
      <c r="DM205">
        <v>0</v>
      </c>
      <c r="DN205" t="s">
        <v>3</v>
      </c>
      <c r="DO205">
        <v>0</v>
      </c>
    </row>
    <row r="206" spans="1:119" x14ac:dyDescent="0.2">
      <c r="A206">
        <f>ROW(Source!A154)</f>
        <v>154</v>
      </c>
      <c r="B206">
        <v>64249956</v>
      </c>
      <c r="C206">
        <v>64250401</v>
      </c>
      <c r="D206">
        <v>62000150</v>
      </c>
      <c r="E206">
        <v>1</v>
      </c>
      <c r="F206">
        <v>1</v>
      </c>
      <c r="G206">
        <v>15514512</v>
      </c>
      <c r="H206">
        <v>3</v>
      </c>
      <c r="I206" t="s">
        <v>206</v>
      </c>
      <c r="J206" t="s">
        <v>207</v>
      </c>
      <c r="K206" t="s">
        <v>208</v>
      </c>
      <c r="L206">
        <v>1348</v>
      </c>
      <c r="N206">
        <v>1009</v>
      </c>
      <c r="O206" t="s">
        <v>209</v>
      </c>
      <c r="P206" t="s">
        <v>209</v>
      </c>
      <c r="Q206">
        <v>1000</v>
      </c>
      <c r="W206">
        <v>0</v>
      </c>
      <c r="X206">
        <v>-620210662</v>
      </c>
      <c r="Y206">
        <f t="shared" si="69"/>
        <v>2.7000000000000001E-3</v>
      </c>
      <c r="AA206">
        <v>11242.42</v>
      </c>
      <c r="AB206">
        <v>0</v>
      </c>
      <c r="AC206">
        <v>0</v>
      </c>
      <c r="AD206">
        <v>0</v>
      </c>
      <c r="AE206">
        <v>11242.42</v>
      </c>
      <c r="AF206">
        <v>0</v>
      </c>
      <c r="AG206">
        <v>0</v>
      </c>
      <c r="AH206">
        <v>0</v>
      </c>
      <c r="AI206">
        <v>1</v>
      </c>
      <c r="AJ206">
        <v>1</v>
      </c>
      <c r="AK206">
        <v>1</v>
      </c>
      <c r="AL206">
        <v>1</v>
      </c>
      <c r="AM206">
        <v>-2</v>
      </c>
      <c r="AN206">
        <v>0</v>
      </c>
      <c r="AO206">
        <v>1</v>
      </c>
      <c r="AP206">
        <v>0</v>
      </c>
      <c r="AQ206">
        <v>0</v>
      </c>
      <c r="AR206">
        <v>0</v>
      </c>
      <c r="AS206" t="s">
        <v>3</v>
      </c>
      <c r="AT206">
        <v>2.7000000000000001E-3</v>
      </c>
      <c r="AU206" t="s">
        <v>3</v>
      </c>
      <c r="AV206">
        <v>0</v>
      </c>
      <c r="AW206">
        <v>2</v>
      </c>
      <c r="AX206">
        <v>64250420</v>
      </c>
      <c r="AY206">
        <v>1</v>
      </c>
      <c r="AZ206">
        <v>0</v>
      </c>
      <c r="BA206">
        <v>128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0</v>
      </c>
      <c r="BN206">
        <v>0</v>
      </c>
      <c r="BO206">
        <v>0</v>
      </c>
      <c r="BP206">
        <v>0</v>
      </c>
      <c r="BQ206">
        <v>0</v>
      </c>
      <c r="BR206">
        <v>0</v>
      </c>
      <c r="BS206">
        <v>0</v>
      </c>
      <c r="BT206">
        <v>0</v>
      </c>
      <c r="BU206">
        <v>0</v>
      </c>
      <c r="BV206">
        <v>0</v>
      </c>
      <c r="BW206">
        <v>0</v>
      </c>
      <c r="CV206">
        <v>0</v>
      </c>
      <c r="CW206">
        <v>0</v>
      </c>
      <c r="CX206">
        <f>ROUND(Y206*Source!I154,9)</f>
        <v>7.5600000000000005E-4</v>
      </c>
      <c r="CY206">
        <f t="shared" si="76"/>
        <v>11242.42</v>
      </c>
      <c r="CZ206">
        <f t="shared" si="77"/>
        <v>11242.42</v>
      </c>
      <c r="DA206">
        <f t="shared" si="78"/>
        <v>1</v>
      </c>
      <c r="DB206">
        <f t="shared" si="70"/>
        <v>30.35</v>
      </c>
      <c r="DC206">
        <f t="shared" si="71"/>
        <v>0</v>
      </c>
      <c r="DD206" t="s">
        <v>3</v>
      </c>
      <c r="DE206" t="s">
        <v>3</v>
      </c>
      <c r="DF206">
        <f t="shared" si="75"/>
        <v>8.5</v>
      </c>
      <c r="DG206">
        <f t="shared" si="72"/>
        <v>0</v>
      </c>
      <c r="DH206">
        <f t="shared" si="73"/>
        <v>0</v>
      </c>
      <c r="DI206">
        <f t="shared" si="74"/>
        <v>0</v>
      </c>
      <c r="DJ206">
        <f t="shared" si="79"/>
        <v>8.5</v>
      </c>
      <c r="DK206">
        <v>0</v>
      </c>
      <c r="DL206" t="s">
        <v>3</v>
      </c>
      <c r="DM206">
        <v>0</v>
      </c>
      <c r="DN206" t="s">
        <v>3</v>
      </c>
      <c r="DO206">
        <v>0</v>
      </c>
    </row>
    <row r="207" spans="1:119" x14ac:dyDescent="0.2">
      <c r="A207">
        <f>ROW(Source!A154)</f>
        <v>154</v>
      </c>
      <c r="B207">
        <v>64249956</v>
      </c>
      <c r="C207">
        <v>64250401</v>
      </c>
      <c r="D207">
        <v>0</v>
      </c>
      <c r="E207">
        <v>1076</v>
      </c>
      <c r="F207">
        <v>1</v>
      </c>
      <c r="G207">
        <v>15514512</v>
      </c>
      <c r="H207">
        <v>3</v>
      </c>
      <c r="I207" t="s">
        <v>16</v>
      </c>
      <c r="J207" t="s">
        <v>3</v>
      </c>
      <c r="K207" t="s">
        <v>54</v>
      </c>
      <c r="L207">
        <v>1354</v>
      </c>
      <c r="N207">
        <v>1010</v>
      </c>
      <c r="O207" t="s">
        <v>55</v>
      </c>
      <c r="P207" t="s">
        <v>55</v>
      </c>
      <c r="Q207">
        <v>1</v>
      </c>
      <c r="W207">
        <v>0</v>
      </c>
      <c r="X207">
        <v>277238542</v>
      </c>
      <c r="Y207">
        <f t="shared" si="69"/>
        <v>14.285714</v>
      </c>
      <c r="AA207">
        <v>14485.76</v>
      </c>
      <c r="AB207">
        <v>0</v>
      </c>
      <c r="AC207">
        <v>0</v>
      </c>
      <c r="AD207">
        <v>0</v>
      </c>
      <c r="AE207">
        <v>1466.17</v>
      </c>
      <c r="AF207">
        <v>0</v>
      </c>
      <c r="AG207">
        <v>0</v>
      </c>
      <c r="AH207">
        <v>0</v>
      </c>
      <c r="AI207">
        <v>9.8800000000000008</v>
      </c>
      <c r="AJ207">
        <v>1</v>
      </c>
      <c r="AK207">
        <v>1</v>
      </c>
      <c r="AL207">
        <v>1</v>
      </c>
      <c r="AM207">
        <v>-2</v>
      </c>
      <c r="AN207">
        <v>0</v>
      </c>
      <c r="AO207">
        <v>0</v>
      </c>
      <c r="AP207">
        <v>0</v>
      </c>
      <c r="AQ207">
        <v>0</v>
      </c>
      <c r="AR207">
        <v>0</v>
      </c>
      <c r="AS207" t="s">
        <v>3</v>
      </c>
      <c r="AT207">
        <v>14.285714</v>
      </c>
      <c r="AU207" t="s">
        <v>3</v>
      </c>
      <c r="AV207">
        <v>0</v>
      </c>
      <c r="AW207">
        <v>1</v>
      </c>
      <c r="AX207">
        <v>-1</v>
      </c>
      <c r="AY207">
        <v>0</v>
      </c>
      <c r="AZ207">
        <v>0</v>
      </c>
      <c r="BA207" t="s">
        <v>3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0</v>
      </c>
      <c r="BN207">
        <v>0</v>
      </c>
      <c r="BO207">
        <v>0</v>
      </c>
      <c r="BP207">
        <v>0</v>
      </c>
      <c r="BQ207">
        <v>0</v>
      </c>
      <c r="BR207">
        <v>0</v>
      </c>
      <c r="BS207">
        <v>0</v>
      </c>
      <c r="BT207">
        <v>0</v>
      </c>
      <c r="BU207">
        <v>0</v>
      </c>
      <c r="BV207">
        <v>0</v>
      </c>
      <c r="BW207">
        <v>0</v>
      </c>
      <c r="CV207">
        <v>0</v>
      </c>
      <c r="CW207">
        <v>0</v>
      </c>
      <c r="CX207">
        <f>ROUND(Y207*Source!I154,9)</f>
        <v>3.99999992</v>
      </c>
      <c r="CY207">
        <f t="shared" si="76"/>
        <v>14485.76</v>
      </c>
      <c r="CZ207">
        <f t="shared" si="77"/>
        <v>1466.17</v>
      </c>
      <c r="DA207">
        <f t="shared" si="78"/>
        <v>9.8800000000000008</v>
      </c>
      <c r="DB207">
        <f t="shared" si="70"/>
        <v>20945.29</v>
      </c>
      <c r="DC207">
        <f t="shared" si="71"/>
        <v>0</v>
      </c>
      <c r="DD207" t="s">
        <v>3</v>
      </c>
      <c r="DE207" t="s">
        <v>3</v>
      </c>
      <c r="DF207">
        <f>ROUND(ROUND(AE207*AI207,2)*CX207,2)</f>
        <v>57943.040000000001</v>
      </c>
      <c r="DG207">
        <f t="shared" si="72"/>
        <v>0</v>
      </c>
      <c r="DH207">
        <f t="shared" si="73"/>
        <v>0</v>
      </c>
      <c r="DI207">
        <f t="shared" si="74"/>
        <v>0</v>
      </c>
      <c r="DJ207">
        <f t="shared" si="79"/>
        <v>57943.040000000001</v>
      </c>
      <c r="DK207">
        <v>0</v>
      </c>
      <c r="DL207" t="s">
        <v>3</v>
      </c>
      <c r="DM207">
        <v>0</v>
      </c>
      <c r="DN207" t="s">
        <v>3</v>
      </c>
      <c r="DO207">
        <v>0</v>
      </c>
    </row>
    <row r="208" spans="1:119" x14ac:dyDescent="0.2">
      <c r="A208">
        <f>ROW(Source!A154)</f>
        <v>154</v>
      </c>
      <c r="B208">
        <v>64249956</v>
      </c>
      <c r="C208">
        <v>64250401</v>
      </c>
      <c r="D208">
        <v>0</v>
      </c>
      <c r="E208">
        <v>1076</v>
      </c>
      <c r="F208">
        <v>1</v>
      </c>
      <c r="G208">
        <v>15514512</v>
      </c>
      <c r="H208">
        <v>3</v>
      </c>
      <c r="I208" t="s">
        <v>16</v>
      </c>
      <c r="J208" t="s">
        <v>3</v>
      </c>
      <c r="K208" t="s">
        <v>58</v>
      </c>
      <c r="L208">
        <v>1354</v>
      </c>
      <c r="N208">
        <v>1010</v>
      </c>
      <c r="O208" t="s">
        <v>55</v>
      </c>
      <c r="P208" t="s">
        <v>55</v>
      </c>
      <c r="Q208">
        <v>1</v>
      </c>
      <c r="W208">
        <v>0</v>
      </c>
      <c r="X208">
        <v>-1269339310</v>
      </c>
      <c r="Y208">
        <f t="shared" si="69"/>
        <v>14.285714</v>
      </c>
      <c r="AA208">
        <v>6756.54</v>
      </c>
      <c r="AB208">
        <v>0</v>
      </c>
      <c r="AC208">
        <v>0</v>
      </c>
      <c r="AD208">
        <v>0</v>
      </c>
      <c r="AE208">
        <v>683.86</v>
      </c>
      <c r="AF208">
        <v>0</v>
      </c>
      <c r="AG208">
        <v>0</v>
      </c>
      <c r="AH208">
        <v>0</v>
      </c>
      <c r="AI208">
        <v>9.8800000000000008</v>
      </c>
      <c r="AJ208">
        <v>1</v>
      </c>
      <c r="AK208">
        <v>1</v>
      </c>
      <c r="AL208">
        <v>1</v>
      </c>
      <c r="AM208">
        <v>-2</v>
      </c>
      <c r="AN208">
        <v>0</v>
      </c>
      <c r="AO208">
        <v>0</v>
      </c>
      <c r="AP208">
        <v>0</v>
      </c>
      <c r="AQ208">
        <v>0</v>
      </c>
      <c r="AR208">
        <v>0</v>
      </c>
      <c r="AS208" t="s">
        <v>3</v>
      </c>
      <c r="AT208">
        <v>14.285714</v>
      </c>
      <c r="AU208" t="s">
        <v>3</v>
      </c>
      <c r="AV208">
        <v>0</v>
      </c>
      <c r="AW208">
        <v>1</v>
      </c>
      <c r="AX208">
        <v>-1</v>
      </c>
      <c r="AY208">
        <v>0</v>
      </c>
      <c r="AZ208">
        <v>0</v>
      </c>
      <c r="BA208" t="s">
        <v>3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0</v>
      </c>
      <c r="BN208">
        <v>0</v>
      </c>
      <c r="BO208">
        <v>0</v>
      </c>
      <c r="BP208">
        <v>0</v>
      </c>
      <c r="BQ208">
        <v>0</v>
      </c>
      <c r="BR208">
        <v>0</v>
      </c>
      <c r="BS208">
        <v>0</v>
      </c>
      <c r="BT208">
        <v>0</v>
      </c>
      <c r="BU208">
        <v>0</v>
      </c>
      <c r="BV208">
        <v>0</v>
      </c>
      <c r="BW208">
        <v>0</v>
      </c>
      <c r="CV208">
        <v>0</v>
      </c>
      <c r="CW208">
        <v>0</v>
      </c>
      <c r="CX208">
        <f>ROUND(Y208*Source!I154,9)</f>
        <v>3.99999992</v>
      </c>
      <c r="CY208">
        <f t="shared" si="76"/>
        <v>6756.54</v>
      </c>
      <c r="CZ208">
        <f t="shared" si="77"/>
        <v>683.86</v>
      </c>
      <c r="DA208">
        <f t="shared" si="78"/>
        <v>9.8800000000000008</v>
      </c>
      <c r="DB208">
        <f t="shared" si="70"/>
        <v>9769.43</v>
      </c>
      <c r="DC208">
        <f t="shared" si="71"/>
        <v>0</v>
      </c>
      <c r="DD208" t="s">
        <v>3</v>
      </c>
      <c r="DE208" t="s">
        <v>3</v>
      </c>
      <c r="DF208">
        <f>ROUND(ROUND(AE208*AI208,2)*CX208,2)</f>
        <v>27026.16</v>
      </c>
      <c r="DG208">
        <f t="shared" si="72"/>
        <v>0</v>
      </c>
      <c r="DH208">
        <f t="shared" si="73"/>
        <v>0</v>
      </c>
      <c r="DI208">
        <f t="shared" si="74"/>
        <v>0</v>
      </c>
      <c r="DJ208">
        <f t="shared" si="79"/>
        <v>27026.16</v>
      </c>
      <c r="DK208">
        <v>0</v>
      </c>
      <c r="DL208" t="s">
        <v>3</v>
      </c>
      <c r="DM208">
        <v>0</v>
      </c>
      <c r="DN208" t="s">
        <v>3</v>
      </c>
      <c r="DO208">
        <v>0</v>
      </c>
    </row>
    <row r="209" spans="1:119" x14ac:dyDescent="0.2">
      <c r="A209">
        <f>ROW(Source!A154)</f>
        <v>154</v>
      </c>
      <c r="B209">
        <v>64249956</v>
      </c>
      <c r="C209">
        <v>64250401</v>
      </c>
      <c r="D209">
        <v>0</v>
      </c>
      <c r="E209">
        <v>1076</v>
      </c>
      <c r="F209">
        <v>1</v>
      </c>
      <c r="G209">
        <v>15514512</v>
      </c>
      <c r="H209">
        <v>3</v>
      </c>
      <c r="I209" t="s">
        <v>16</v>
      </c>
      <c r="J209" t="s">
        <v>3</v>
      </c>
      <c r="K209" t="s">
        <v>61</v>
      </c>
      <c r="L209">
        <v>1354</v>
      </c>
      <c r="N209">
        <v>1010</v>
      </c>
      <c r="O209" t="s">
        <v>55</v>
      </c>
      <c r="P209" t="s">
        <v>55</v>
      </c>
      <c r="Q209">
        <v>1</v>
      </c>
      <c r="W209">
        <v>0</v>
      </c>
      <c r="X209">
        <v>1154660637</v>
      </c>
      <c r="Y209">
        <f t="shared" si="69"/>
        <v>28.571428999999998</v>
      </c>
      <c r="AA209">
        <v>1943.4</v>
      </c>
      <c r="AB209">
        <v>0</v>
      </c>
      <c r="AC209">
        <v>0</v>
      </c>
      <c r="AD209">
        <v>0</v>
      </c>
      <c r="AE209">
        <v>196.70000000000002</v>
      </c>
      <c r="AF209">
        <v>0</v>
      </c>
      <c r="AG209">
        <v>0</v>
      </c>
      <c r="AH209">
        <v>0</v>
      </c>
      <c r="AI209">
        <v>9.8800000000000008</v>
      </c>
      <c r="AJ209">
        <v>1</v>
      </c>
      <c r="AK209">
        <v>1</v>
      </c>
      <c r="AL209">
        <v>1</v>
      </c>
      <c r="AM209">
        <v>-2</v>
      </c>
      <c r="AN209">
        <v>0</v>
      </c>
      <c r="AO209">
        <v>0</v>
      </c>
      <c r="AP209">
        <v>0</v>
      </c>
      <c r="AQ209">
        <v>0</v>
      </c>
      <c r="AR209">
        <v>0</v>
      </c>
      <c r="AS209" t="s">
        <v>3</v>
      </c>
      <c r="AT209">
        <v>28.571428999999998</v>
      </c>
      <c r="AU209" t="s">
        <v>3</v>
      </c>
      <c r="AV209">
        <v>0</v>
      </c>
      <c r="AW209">
        <v>1</v>
      </c>
      <c r="AX209">
        <v>-1</v>
      </c>
      <c r="AY209">
        <v>0</v>
      </c>
      <c r="AZ209">
        <v>0</v>
      </c>
      <c r="BA209" t="s">
        <v>3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0</v>
      </c>
      <c r="BI209">
        <v>0</v>
      </c>
      <c r="BJ209">
        <v>0</v>
      </c>
      <c r="BK209">
        <v>0</v>
      </c>
      <c r="BL209">
        <v>0</v>
      </c>
      <c r="BM209">
        <v>0</v>
      </c>
      <c r="BN209">
        <v>0</v>
      </c>
      <c r="BO209">
        <v>0</v>
      </c>
      <c r="BP209">
        <v>0</v>
      </c>
      <c r="BQ209">
        <v>0</v>
      </c>
      <c r="BR209">
        <v>0</v>
      </c>
      <c r="BS209">
        <v>0</v>
      </c>
      <c r="BT209">
        <v>0</v>
      </c>
      <c r="BU209">
        <v>0</v>
      </c>
      <c r="BV209">
        <v>0</v>
      </c>
      <c r="BW209">
        <v>0</v>
      </c>
      <c r="CV209">
        <v>0</v>
      </c>
      <c r="CW209">
        <v>0</v>
      </c>
      <c r="CX209">
        <f>ROUND(Y209*Source!I154,9)</f>
        <v>8.0000001199999993</v>
      </c>
      <c r="CY209">
        <f t="shared" si="76"/>
        <v>1943.4</v>
      </c>
      <c r="CZ209">
        <f t="shared" si="77"/>
        <v>196.70000000000002</v>
      </c>
      <c r="DA209">
        <f t="shared" si="78"/>
        <v>9.8800000000000008</v>
      </c>
      <c r="DB209">
        <f t="shared" si="70"/>
        <v>5620</v>
      </c>
      <c r="DC209">
        <f t="shared" si="71"/>
        <v>0</v>
      </c>
      <c r="DD209" t="s">
        <v>3</v>
      </c>
      <c r="DE209" t="s">
        <v>3</v>
      </c>
      <c r="DF209">
        <f>ROUND(ROUND(AE209*AI209,2)*CX209,2)</f>
        <v>15547.2</v>
      </c>
      <c r="DG209">
        <f t="shared" si="72"/>
        <v>0</v>
      </c>
      <c r="DH209">
        <f t="shared" si="73"/>
        <v>0</v>
      </c>
      <c r="DI209">
        <f t="shared" si="74"/>
        <v>0</v>
      </c>
      <c r="DJ209">
        <f t="shared" si="79"/>
        <v>15547.2</v>
      </c>
      <c r="DK209">
        <v>0</v>
      </c>
      <c r="DL209" t="s">
        <v>3</v>
      </c>
      <c r="DM209">
        <v>0</v>
      </c>
      <c r="DN209" t="s">
        <v>3</v>
      </c>
      <c r="DO209">
        <v>0</v>
      </c>
    </row>
    <row r="210" spans="1:119" x14ac:dyDescent="0.2">
      <c r="A210">
        <f>ROW(Source!A154)</f>
        <v>154</v>
      </c>
      <c r="B210">
        <v>64249956</v>
      </c>
      <c r="C210">
        <v>64250401</v>
      </c>
      <c r="D210">
        <v>0</v>
      </c>
      <c r="E210">
        <v>1076</v>
      </c>
      <c r="F210">
        <v>1</v>
      </c>
      <c r="G210">
        <v>15514512</v>
      </c>
      <c r="H210">
        <v>3</v>
      </c>
      <c r="I210" t="s">
        <v>16</v>
      </c>
      <c r="J210" t="s">
        <v>3</v>
      </c>
      <c r="K210" t="s">
        <v>64</v>
      </c>
      <c r="L210">
        <v>1354</v>
      </c>
      <c r="N210">
        <v>1010</v>
      </c>
      <c r="O210" t="s">
        <v>55</v>
      </c>
      <c r="P210" t="s">
        <v>55</v>
      </c>
      <c r="Q210">
        <v>1</v>
      </c>
      <c r="W210">
        <v>0</v>
      </c>
      <c r="X210">
        <v>158177034</v>
      </c>
      <c r="Y210">
        <f t="shared" si="69"/>
        <v>14.285714</v>
      </c>
      <c r="AA210">
        <v>1175.52</v>
      </c>
      <c r="AB210">
        <v>0</v>
      </c>
      <c r="AC210">
        <v>0</v>
      </c>
      <c r="AD210">
        <v>0</v>
      </c>
      <c r="AE210">
        <v>118.98</v>
      </c>
      <c r="AF210">
        <v>0</v>
      </c>
      <c r="AG210">
        <v>0</v>
      </c>
      <c r="AH210">
        <v>0</v>
      </c>
      <c r="AI210">
        <v>9.8800000000000008</v>
      </c>
      <c r="AJ210">
        <v>1</v>
      </c>
      <c r="AK210">
        <v>1</v>
      </c>
      <c r="AL210">
        <v>1</v>
      </c>
      <c r="AM210">
        <v>-2</v>
      </c>
      <c r="AN210">
        <v>0</v>
      </c>
      <c r="AO210">
        <v>0</v>
      </c>
      <c r="AP210">
        <v>0</v>
      </c>
      <c r="AQ210">
        <v>0</v>
      </c>
      <c r="AR210">
        <v>0</v>
      </c>
      <c r="AS210" t="s">
        <v>3</v>
      </c>
      <c r="AT210">
        <v>14.285714</v>
      </c>
      <c r="AU210" t="s">
        <v>3</v>
      </c>
      <c r="AV210">
        <v>0</v>
      </c>
      <c r="AW210">
        <v>1</v>
      </c>
      <c r="AX210">
        <v>-1</v>
      </c>
      <c r="AY210">
        <v>0</v>
      </c>
      <c r="AZ210">
        <v>0</v>
      </c>
      <c r="BA210" t="s">
        <v>3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0</v>
      </c>
      <c r="BI210">
        <v>0</v>
      </c>
      <c r="BJ210">
        <v>0</v>
      </c>
      <c r="BK210">
        <v>0</v>
      </c>
      <c r="BL210">
        <v>0</v>
      </c>
      <c r="BM210">
        <v>0</v>
      </c>
      <c r="BN210">
        <v>0</v>
      </c>
      <c r="BO210">
        <v>0</v>
      </c>
      <c r="BP210">
        <v>0</v>
      </c>
      <c r="BQ210">
        <v>0</v>
      </c>
      <c r="BR210">
        <v>0</v>
      </c>
      <c r="BS210">
        <v>0</v>
      </c>
      <c r="BT210">
        <v>0</v>
      </c>
      <c r="BU210">
        <v>0</v>
      </c>
      <c r="BV210">
        <v>0</v>
      </c>
      <c r="BW210">
        <v>0</v>
      </c>
      <c r="CV210">
        <v>0</v>
      </c>
      <c r="CW210">
        <v>0</v>
      </c>
      <c r="CX210">
        <f>ROUND(Y210*Source!I154,9)</f>
        <v>3.99999992</v>
      </c>
      <c r="CY210">
        <f t="shared" si="76"/>
        <v>1175.52</v>
      </c>
      <c r="CZ210">
        <f t="shared" si="77"/>
        <v>118.98</v>
      </c>
      <c r="DA210">
        <f t="shared" si="78"/>
        <v>9.8800000000000008</v>
      </c>
      <c r="DB210">
        <f t="shared" si="70"/>
        <v>1699.71</v>
      </c>
      <c r="DC210">
        <f t="shared" si="71"/>
        <v>0</v>
      </c>
      <c r="DD210" t="s">
        <v>3</v>
      </c>
      <c r="DE210" t="s">
        <v>3</v>
      </c>
      <c r="DF210">
        <f>ROUND(ROUND(AE210*AI210,2)*CX210,2)</f>
        <v>4702.08</v>
      </c>
      <c r="DG210">
        <f t="shared" si="72"/>
        <v>0</v>
      </c>
      <c r="DH210">
        <f t="shared" si="73"/>
        <v>0</v>
      </c>
      <c r="DI210">
        <f t="shared" si="74"/>
        <v>0</v>
      </c>
      <c r="DJ210">
        <f t="shared" si="79"/>
        <v>4702.08</v>
      </c>
      <c r="DK210">
        <v>0</v>
      </c>
      <c r="DL210" t="s">
        <v>3</v>
      </c>
      <c r="DM210">
        <v>0</v>
      </c>
      <c r="DN210" t="s">
        <v>3</v>
      </c>
      <c r="DO210">
        <v>0</v>
      </c>
    </row>
    <row r="211" spans="1:119" x14ac:dyDescent="0.2">
      <c r="A211">
        <f>ROW(Source!A154)</f>
        <v>154</v>
      </c>
      <c r="B211">
        <v>64249956</v>
      </c>
      <c r="C211">
        <v>64250401</v>
      </c>
      <c r="D211">
        <v>0</v>
      </c>
      <c r="E211">
        <v>1076</v>
      </c>
      <c r="F211">
        <v>1</v>
      </c>
      <c r="G211">
        <v>15514512</v>
      </c>
      <c r="H211">
        <v>3</v>
      </c>
      <c r="I211" t="s">
        <v>16</v>
      </c>
      <c r="J211" t="s">
        <v>3</v>
      </c>
      <c r="K211" t="s">
        <v>67</v>
      </c>
      <c r="L211">
        <v>1354</v>
      </c>
      <c r="N211">
        <v>1010</v>
      </c>
      <c r="O211" t="s">
        <v>55</v>
      </c>
      <c r="P211" t="s">
        <v>55</v>
      </c>
      <c r="Q211">
        <v>1</v>
      </c>
      <c r="W211">
        <v>0</v>
      </c>
      <c r="X211">
        <v>-138536489</v>
      </c>
      <c r="Y211">
        <f t="shared" si="69"/>
        <v>28.571428999999998</v>
      </c>
      <c r="AA211">
        <v>1128.2</v>
      </c>
      <c r="AB211">
        <v>0</v>
      </c>
      <c r="AC211">
        <v>0</v>
      </c>
      <c r="AD211">
        <v>0</v>
      </c>
      <c r="AE211">
        <v>114.19</v>
      </c>
      <c r="AF211">
        <v>0</v>
      </c>
      <c r="AG211">
        <v>0</v>
      </c>
      <c r="AH211">
        <v>0</v>
      </c>
      <c r="AI211">
        <v>9.8800000000000008</v>
      </c>
      <c r="AJ211">
        <v>1</v>
      </c>
      <c r="AK211">
        <v>1</v>
      </c>
      <c r="AL211">
        <v>1</v>
      </c>
      <c r="AM211">
        <v>-2</v>
      </c>
      <c r="AN211">
        <v>0</v>
      </c>
      <c r="AO211">
        <v>0</v>
      </c>
      <c r="AP211">
        <v>0</v>
      </c>
      <c r="AQ211">
        <v>0</v>
      </c>
      <c r="AR211">
        <v>0</v>
      </c>
      <c r="AS211" t="s">
        <v>3</v>
      </c>
      <c r="AT211">
        <v>28.571428999999998</v>
      </c>
      <c r="AU211" t="s">
        <v>3</v>
      </c>
      <c r="AV211">
        <v>0</v>
      </c>
      <c r="AW211">
        <v>1</v>
      </c>
      <c r="AX211">
        <v>-1</v>
      </c>
      <c r="AY211">
        <v>0</v>
      </c>
      <c r="AZ211">
        <v>0</v>
      </c>
      <c r="BA211" t="s">
        <v>3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0</v>
      </c>
      <c r="BI211">
        <v>0</v>
      </c>
      <c r="BJ211">
        <v>0</v>
      </c>
      <c r="BK211">
        <v>0</v>
      </c>
      <c r="BL211">
        <v>0</v>
      </c>
      <c r="BM211">
        <v>0</v>
      </c>
      <c r="BN211">
        <v>0</v>
      </c>
      <c r="BO211">
        <v>0</v>
      </c>
      <c r="BP211">
        <v>0</v>
      </c>
      <c r="BQ211">
        <v>0</v>
      </c>
      <c r="BR211">
        <v>0</v>
      </c>
      <c r="BS211">
        <v>0</v>
      </c>
      <c r="BT211">
        <v>0</v>
      </c>
      <c r="BU211">
        <v>0</v>
      </c>
      <c r="BV211">
        <v>0</v>
      </c>
      <c r="BW211">
        <v>0</v>
      </c>
      <c r="CV211">
        <v>0</v>
      </c>
      <c r="CW211">
        <v>0</v>
      </c>
      <c r="CX211">
        <f>ROUND(Y211*Source!I154,9)</f>
        <v>8.0000001199999993</v>
      </c>
      <c r="CY211">
        <f t="shared" si="76"/>
        <v>1128.2</v>
      </c>
      <c r="CZ211">
        <f t="shared" si="77"/>
        <v>114.19</v>
      </c>
      <c r="DA211">
        <f t="shared" si="78"/>
        <v>9.8800000000000008</v>
      </c>
      <c r="DB211">
        <f t="shared" si="70"/>
        <v>3262.57</v>
      </c>
      <c r="DC211">
        <f t="shared" si="71"/>
        <v>0</v>
      </c>
      <c r="DD211" t="s">
        <v>3</v>
      </c>
      <c r="DE211" t="s">
        <v>3</v>
      </c>
      <c r="DF211">
        <f>ROUND(ROUND(AE211*AI211,2)*CX211,2)</f>
        <v>9025.6</v>
      </c>
      <c r="DG211">
        <f t="shared" si="72"/>
        <v>0</v>
      </c>
      <c r="DH211">
        <f t="shared" si="73"/>
        <v>0</v>
      </c>
      <c r="DI211">
        <f t="shared" si="74"/>
        <v>0</v>
      </c>
      <c r="DJ211">
        <f t="shared" si="79"/>
        <v>9025.6</v>
      </c>
      <c r="DK211">
        <v>0</v>
      </c>
      <c r="DL211" t="s">
        <v>3</v>
      </c>
      <c r="DM211">
        <v>0</v>
      </c>
      <c r="DN211" t="s">
        <v>3</v>
      </c>
      <c r="DO211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R130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ROW(Source!A24)</f>
        <v>24</v>
      </c>
      <c r="B1">
        <v>64250132</v>
      </c>
      <c r="C1">
        <v>64250115</v>
      </c>
      <c r="D1">
        <v>62945603</v>
      </c>
      <c r="E1">
        <v>1076</v>
      </c>
      <c r="F1">
        <v>1</v>
      </c>
      <c r="G1">
        <v>15514512</v>
      </c>
      <c r="H1">
        <v>1</v>
      </c>
      <c r="I1" t="s">
        <v>192</v>
      </c>
      <c r="J1" t="s">
        <v>3</v>
      </c>
      <c r="K1" t="s">
        <v>193</v>
      </c>
      <c r="L1">
        <v>1191</v>
      </c>
      <c r="N1">
        <v>1013</v>
      </c>
      <c r="O1" t="s">
        <v>194</v>
      </c>
      <c r="P1" t="s">
        <v>194</v>
      </c>
      <c r="Q1">
        <v>1</v>
      </c>
      <c r="X1">
        <v>10.7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3</v>
      </c>
      <c r="AG1">
        <v>10.7</v>
      </c>
      <c r="AH1">
        <v>2</v>
      </c>
      <c r="AI1">
        <v>64250116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ROW(Source!A24)</f>
        <v>24</v>
      </c>
      <c r="B2">
        <v>64250133</v>
      </c>
      <c r="C2">
        <v>64250115</v>
      </c>
      <c r="D2">
        <v>62030693</v>
      </c>
      <c r="E2">
        <v>1</v>
      </c>
      <c r="F2">
        <v>1</v>
      </c>
      <c r="G2">
        <v>15514512</v>
      </c>
      <c r="H2">
        <v>2</v>
      </c>
      <c r="I2" t="s">
        <v>195</v>
      </c>
      <c r="J2" t="s">
        <v>196</v>
      </c>
      <c r="K2" t="s">
        <v>197</v>
      </c>
      <c r="L2">
        <v>1368</v>
      </c>
      <c r="N2">
        <v>1011</v>
      </c>
      <c r="O2" t="s">
        <v>198</v>
      </c>
      <c r="P2" t="s">
        <v>198</v>
      </c>
      <c r="Q2">
        <v>1</v>
      </c>
      <c r="X2">
        <v>0.35</v>
      </c>
      <c r="Y2">
        <v>0</v>
      </c>
      <c r="Z2">
        <v>83.1</v>
      </c>
      <c r="AA2">
        <v>12.62</v>
      </c>
      <c r="AB2">
        <v>0</v>
      </c>
      <c r="AC2">
        <v>0</v>
      </c>
      <c r="AD2">
        <v>1</v>
      </c>
      <c r="AE2">
        <v>0</v>
      </c>
      <c r="AF2" t="s">
        <v>3</v>
      </c>
      <c r="AG2">
        <v>0.35</v>
      </c>
      <c r="AH2">
        <v>2</v>
      </c>
      <c r="AI2">
        <v>64250117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ROW(Source!A24)</f>
        <v>24</v>
      </c>
      <c r="B3">
        <v>64250134</v>
      </c>
      <c r="C3">
        <v>64250115</v>
      </c>
      <c r="D3">
        <v>62030022</v>
      </c>
      <c r="E3">
        <v>1</v>
      </c>
      <c r="F3">
        <v>1</v>
      </c>
      <c r="G3">
        <v>15514512</v>
      </c>
      <c r="H3">
        <v>2</v>
      </c>
      <c r="I3" t="s">
        <v>200</v>
      </c>
      <c r="J3" t="s">
        <v>201</v>
      </c>
      <c r="K3" t="s">
        <v>202</v>
      </c>
      <c r="L3">
        <v>1368</v>
      </c>
      <c r="N3">
        <v>1011</v>
      </c>
      <c r="O3" t="s">
        <v>198</v>
      </c>
      <c r="P3" t="s">
        <v>198</v>
      </c>
      <c r="Q3">
        <v>1</v>
      </c>
      <c r="X3">
        <v>2.4</v>
      </c>
      <c r="Y3">
        <v>0</v>
      </c>
      <c r="Z3">
        <v>2.27</v>
      </c>
      <c r="AA3">
        <v>0</v>
      </c>
      <c r="AB3">
        <v>0</v>
      </c>
      <c r="AC3">
        <v>0</v>
      </c>
      <c r="AD3">
        <v>1</v>
      </c>
      <c r="AE3">
        <v>0</v>
      </c>
      <c r="AF3" t="s">
        <v>3</v>
      </c>
      <c r="AG3">
        <v>2.4</v>
      </c>
      <c r="AH3">
        <v>2</v>
      </c>
      <c r="AI3">
        <v>64250118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ROW(Source!A24)</f>
        <v>24</v>
      </c>
      <c r="B4">
        <v>64250135</v>
      </c>
      <c r="C4">
        <v>64250115</v>
      </c>
      <c r="D4">
        <v>62030032</v>
      </c>
      <c r="E4">
        <v>1</v>
      </c>
      <c r="F4">
        <v>1</v>
      </c>
      <c r="G4">
        <v>15514512</v>
      </c>
      <c r="H4">
        <v>2</v>
      </c>
      <c r="I4" t="s">
        <v>203</v>
      </c>
      <c r="J4" t="s">
        <v>204</v>
      </c>
      <c r="K4" t="s">
        <v>205</v>
      </c>
      <c r="L4">
        <v>1368</v>
      </c>
      <c r="N4">
        <v>1011</v>
      </c>
      <c r="O4" t="s">
        <v>198</v>
      </c>
      <c r="P4" t="s">
        <v>198</v>
      </c>
      <c r="Q4">
        <v>1</v>
      </c>
      <c r="X4">
        <v>2.5</v>
      </c>
      <c r="Y4">
        <v>0</v>
      </c>
      <c r="Z4">
        <v>0.73</v>
      </c>
      <c r="AA4">
        <v>0</v>
      </c>
      <c r="AB4">
        <v>0</v>
      </c>
      <c r="AC4">
        <v>0</v>
      </c>
      <c r="AD4">
        <v>1</v>
      </c>
      <c r="AE4">
        <v>0</v>
      </c>
      <c r="AF4" t="s">
        <v>3</v>
      </c>
      <c r="AG4">
        <v>2.5</v>
      </c>
      <c r="AH4">
        <v>2</v>
      </c>
      <c r="AI4">
        <v>64250119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ROW(Source!A24)</f>
        <v>24</v>
      </c>
      <c r="B5">
        <v>64250136</v>
      </c>
      <c r="C5">
        <v>64250115</v>
      </c>
      <c r="D5">
        <v>62000150</v>
      </c>
      <c r="E5">
        <v>1</v>
      </c>
      <c r="F5">
        <v>1</v>
      </c>
      <c r="G5">
        <v>15514512</v>
      </c>
      <c r="H5">
        <v>3</v>
      </c>
      <c r="I5" t="s">
        <v>206</v>
      </c>
      <c r="J5" t="s">
        <v>207</v>
      </c>
      <c r="K5" t="s">
        <v>208</v>
      </c>
      <c r="L5">
        <v>1348</v>
      </c>
      <c r="N5">
        <v>1009</v>
      </c>
      <c r="O5" t="s">
        <v>209</v>
      </c>
      <c r="P5" t="s">
        <v>209</v>
      </c>
      <c r="Q5">
        <v>1000</v>
      </c>
      <c r="X5">
        <v>6.0000000000000002E-5</v>
      </c>
      <c r="Y5">
        <v>11242.42</v>
      </c>
      <c r="Z5">
        <v>0</v>
      </c>
      <c r="AA5">
        <v>0</v>
      </c>
      <c r="AB5">
        <v>0</v>
      </c>
      <c r="AC5">
        <v>0</v>
      </c>
      <c r="AD5">
        <v>1</v>
      </c>
      <c r="AE5">
        <v>0</v>
      </c>
      <c r="AF5" t="s">
        <v>3</v>
      </c>
      <c r="AG5">
        <v>6.0000000000000002E-5</v>
      </c>
      <c r="AH5">
        <v>2</v>
      </c>
      <c r="AI5">
        <v>64250120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ROW(Source!A24)</f>
        <v>24</v>
      </c>
      <c r="B6">
        <v>64250137</v>
      </c>
      <c r="C6">
        <v>64250115</v>
      </c>
      <c r="D6">
        <v>62006661</v>
      </c>
      <c r="E6">
        <v>1</v>
      </c>
      <c r="F6">
        <v>1</v>
      </c>
      <c r="G6">
        <v>15514512</v>
      </c>
      <c r="H6">
        <v>3</v>
      </c>
      <c r="I6" t="s">
        <v>210</v>
      </c>
      <c r="J6" t="s">
        <v>211</v>
      </c>
      <c r="K6" t="s">
        <v>212</v>
      </c>
      <c r="L6">
        <v>1346</v>
      </c>
      <c r="N6">
        <v>1009</v>
      </c>
      <c r="O6" t="s">
        <v>213</v>
      </c>
      <c r="P6" t="s">
        <v>213</v>
      </c>
      <c r="Q6">
        <v>1</v>
      </c>
      <c r="X6">
        <v>0.8</v>
      </c>
      <c r="Y6">
        <v>25.8</v>
      </c>
      <c r="Z6">
        <v>0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3</v>
      </c>
      <c r="AG6">
        <v>0.8</v>
      </c>
      <c r="AH6">
        <v>2</v>
      </c>
      <c r="AI6">
        <v>64250121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ROW(Source!A24)</f>
        <v>24</v>
      </c>
      <c r="B7">
        <v>64250138</v>
      </c>
      <c r="C7">
        <v>64250115</v>
      </c>
      <c r="D7">
        <v>62000429</v>
      </c>
      <c r="E7">
        <v>1</v>
      </c>
      <c r="F7">
        <v>1</v>
      </c>
      <c r="G7">
        <v>15514512</v>
      </c>
      <c r="H7">
        <v>3</v>
      </c>
      <c r="I7" t="s">
        <v>214</v>
      </c>
      <c r="J7" t="s">
        <v>215</v>
      </c>
      <c r="K7" t="s">
        <v>216</v>
      </c>
      <c r="L7">
        <v>1348</v>
      </c>
      <c r="N7">
        <v>1009</v>
      </c>
      <c r="O7" t="s">
        <v>209</v>
      </c>
      <c r="P7" t="s">
        <v>209</v>
      </c>
      <c r="Q7">
        <v>1000</v>
      </c>
      <c r="X7">
        <v>5.0000000000000001E-4</v>
      </c>
      <c r="Y7">
        <v>60966</v>
      </c>
      <c r="Z7">
        <v>0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3</v>
      </c>
      <c r="AG7">
        <v>5.0000000000000001E-4</v>
      </c>
      <c r="AH7">
        <v>2</v>
      </c>
      <c r="AI7">
        <v>64250122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ROW(Source!A24)</f>
        <v>24</v>
      </c>
      <c r="B8">
        <v>64250139</v>
      </c>
      <c r="C8">
        <v>64250115</v>
      </c>
      <c r="D8">
        <v>62000452</v>
      </c>
      <c r="E8">
        <v>1</v>
      </c>
      <c r="F8">
        <v>1</v>
      </c>
      <c r="G8">
        <v>15514512</v>
      </c>
      <c r="H8">
        <v>3</v>
      </c>
      <c r="I8" t="s">
        <v>217</v>
      </c>
      <c r="J8" t="s">
        <v>218</v>
      </c>
      <c r="K8" t="s">
        <v>219</v>
      </c>
      <c r="L8">
        <v>1348</v>
      </c>
      <c r="N8">
        <v>1009</v>
      </c>
      <c r="O8" t="s">
        <v>209</v>
      </c>
      <c r="P8" t="s">
        <v>209</v>
      </c>
      <c r="Q8">
        <v>1000</v>
      </c>
      <c r="X8">
        <v>4.0000000000000003E-5</v>
      </c>
      <c r="Y8">
        <v>7982.5</v>
      </c>
      <c r="Z8">
        <v>0</v>
      </c>
      <c r="AA8">
        <v>0</v>
      </c>
      <c r="AB8">
        <v>0</v>
      </c>
      <c r="AC8">
        <v>0</v>
      </c>
      <c r="AD8">
        <v>1</v>
      </c>
      <c r="AE8">
        <v>0</v>
      </c>
      <c r="AF8" t="s">
        <v>3</v>
      </c>
      <c r="AG8">
        <v>4.0000000000000003E-5</v>
      </c>
      <c r="AH8">
        <v>2</v>
      </c>
      <c r="AI8">
        <v>64250123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ROW(Source!A24)</f>
        <v>24</v>
      </c>
      <c r="B9">
        <v>64250140</v>
      </c>
      <c r="C9">
        <v>64250115</v>
      </c>
      <c r="D9">
        <v>62023158</v>
      </c>
      <c r="E9">
        <v>1</v>
      </c>
      <c r="F9">
        <v>1</v>
      </c>
      <c r="G9">
        <v>15514512</v>
      </c>
      <c r="H9">
        <v>3</v>
      </c>
      <c r="I9" t="s">
        <v>220</v>
      </c>
      <c r="J9" t="s">
        <v>221</v>
      </c>
      <c r="K9" t="s">
        <v>222</v>
      </c>
      <c r="L9">
        <v>1356</v>
      </c>
      <c r="N9">
        <v>1010</v>
      </c>
      <c r="O9" t="s">
        <v>223</v>
      </c>
      <c r="P9" t="s">
        <v>223</v>
      </c>
      <c r="Q9">
        <v>1000</v>
      </c>
      <c r="X9">
        <v>4.0999999999999999E-4</v>
      </c>
      <c r="Y9">
        <v>226.68</v>
      </c>
      <c r="Z9">
        <v>0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3</v>
      </c>
      <c r="AG9">
        <v>4.0999999999999999E-4</v>
      </c>
      <c r="AH9">
        <v>2</v>
      </c>
      <c r="AI9">
        <v>64250124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ROW(Source!A24)</f>
        <v>24</v>
      </c>
      <c r="B10">
        <v>64250141</v>
      </c>
      <c r="C10">
        <v>64250115</v>
      </c>
      <c r="D10">
        <v>62022819</v>
      </c>
      <c r="E10">
        <v>1</v>
      </c>
      <c r="F10">
        <v>1</v>
      </c>
      <c r="G10">
        <v>15514512</v>
      </c>
      <c r="H10">
        <v>3</v>
      </c>
      <c r="I10" t="s">
        <v>224</v>
      </c>
      <c r="J10" t="s">
        <v>225</v>
      </c>
      <c r="K10" t="s">
        <v>226</v>
      </c>
      <c r="L10">
        <v>1301</v>
      </c>
      <c r="N10">
        <v>1003</v>
      </c>
      <c r="O10" t="s">
        <v>18</v>
      </c>
      <c r="P10" t="s">
        <v>18</v>
      </c>
      <c r="Q10">
        <v>1</v>
      </c>
      <c r="X10">
        <v>0.96</v>
      </c>
      <c r="Y10">
        <v>0.7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3</v>
      </c>
      <c r="AG10">
        <v>0.96</v>
      </c>
      <c r="AH10">
        <v>2</v>
      </c>
      <c r="AI10">
        <v>64250125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ROW(Source!A24)</f>
        <v>24</v>
      </c>
      <c r="B11">
        <v>64250142</v>
      </c>
      <c r="C11">
        <v>64250115</v>
      </c>
      <c r="D11">
        <v>62022821</v>
      </c>
      <c r="E11">
        <v>1</v>
      </c>
      <c r="F11">
        <v>1</v>
      </c>
      <c r="G11">
        <v>15514512</v>
      </c>
      <c r="H11">
        <v>3</v>
      </c>
      <c r="I11" t="s">
        <v>227</v>
      </c>
      <c r="J11" t="s">
        <v>228</v>
      </c>
      <c r="K11" t="s">
        <v>229</v>
      </c>
      <c r="L11">
        <v>1356</v>
      </c>
      <c r="N11">
        <v>1010</v>
      </c>
      <c r="O11" t="s">
        <v>223</v>
      </c>
      <c r="P11" t="s">
        <v>223</v>
      </c>
      <c r="Q11">
        <v>1000</v>
      </c>
      <c r="X11">
        <v>8.3199999999999993E-3</v>
      </c>
      <c r="Y11">
        <v>6.44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3</v>
      </c>
      <c r="AG11">
        <v>8.3199999999999993E-3</v>
      </c>
      <c r="AH11">
        <v>2</v>
      </c>
      <c r="AI11">
        <v>64250126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ROW(Source!A24)</f>
        <v>24</v>
      </c>
      <c r="B12">
        <v>64250143</v>
      </c>
      <c r="C12">
        <v>64250115</v>
      </c>
      <c r="D12">
        <v>61976157</v>
      </c>
      <c r="E12">
        <v>1076</v>
      </c>
      <c r="F12">
        <v>1</v>
      </c>
      <c r="G12">
        <v>15514512</v>
      </c>
      <c r="H12">
        <v>3</v>
      </c>
      <c r="I12" t="s">
        <v>259</v>
      </c>
      <c r="J12" t="s">
        <v>3</v>
      </c>
      <c r="K12" t="s">
        <v>260</v>
      </c>
      <c r="L12">
        <v>1303</v>
      </c>
      <c r="N12">
        <v>1003</v>
      </c>
      <c r="O12" t="s">
        <v>41</v>
      </c>
      <c r="P12" t="s">
        <v>41</v>
      </c>
      <c r="Q12">
        <v>1000</v>
      </c>
      <c r="X12">
        <v>0.10199999999999999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 t="s">
        <v>3</v>
      </c>
      <c r="AG12">
        <v>0.10199999999999999</v>
      </c>
      <c r="AH12">
        <v>3</v>
      </c>
      <c r="AI12">
        <v>-1</v>
      </c>
      <c r="AJ12" t="s">
        <v>3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ROW(Source!A24)</f>
        <v>24</v>
      </c>
      <c r="B13">
        <v>64250144</v>
      </c>
      <c r="C13">
        <v>64250115</v>
      </c>
      <c r="D13">
        <v>61981039</v>
      </c>
      <c r="E13">
        <v>1076</v>
      </c>
      <c r="F13">
        <v>1</v>
      </c>
      <c r="G13">
        <v>15514512</v>
      </c>
      <c r="H13">
        <v>3</v>
      </c>
      <c r="I13" t="s">
        <v>261</v>
      </c>
      <c r="J13" t="s">
        <v>3</v>
      </c>
      <c r="K13" t="s">
        <v>262</v>
      </c>
      <c r="L13">
        <v>1354</v>
      </c>
      <c r="N13">
        <v>1010</v>
      </c>
      <c r="O13" t="s">
        <v>55</v>
      </c>
      <c r="P13" t="s">
        <v>55</v>
      </c>
      <c r="Q13">
        <v>1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 t="s">
        <v>3</v>
      </c>
      <c r="AG13">
        <v>0</v>
      </c>
      <c r="AH13">
        <v>3</v>
      </c>
      <c r="AI13">
        <v>-1</v>
      </c>
      <c r="AJ13" t="s">
        <v>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ROW(Source!A30)</f>
        <v>30</v>
      </c>
      <c r="B14">
        <v>64250445</v>
      </c>
      <c r="C14">
        <v>64250437</v>
      </c>
      <c r="D14">
        <v>62945603</v>
      </c>
      <c r="E14">
        <v>15514512</v>
      </c>
      <c r="F14">
        <v>1</v>
      </c>
      <c r="G14">
        <v>15514512</v>
      </c>
      <c r="H14">
        <v>1</v>
      </c>
      <c r="I14" t="s">
        <v>192</v>
      </c>
      <c r="J14" t="s">
        <v>3</v>
      </c>
      <c r="K14" t="s">
        <v>193</v>
      </c>
      <c r="L14">
        <v>1191</v>
      </c>
      <c r="N14">
        <v>1013</v>
      </c>
      <c r="O14" t="s">
        <v>194</v>
      </c>
      <c r="P14" t="s">
        <v>194</v>
      </c>
      <c r="Q14">
        <v>1</v>
      </c>
      <c r="X14">
        <v>12.3</v>
      </c>
      <c r="Y14">
        <v>0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1</v>
      </c>
      <c r="AF14" t="s">
        <v>3</v>
      </c>
      <c r="AG14">
        <v>12.3</v>
      </c>
      <c r="AH14">
        <v>2</v>
      </c>
      <c r="AI14">
        <v>64250438</v>
      </c>
      <c r="AJ14">
        <v>17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ROW(Source!A30)</f>
        <v>30</v>
      </c>
      <c r="B15">
        <v>64250446</v>
      </c>
      <c r="C15">
        <v>64250437</v>
      </c>
      <c r="D15">
        <v>62958372</v>
      </c>
      <c r="E15">
        <v>1</v>
      </c>
      <c r="F15">
        <v>1</v>
      </c>
      <c r="G15">
        <v>15514512</v>
      </c>
      <c r="H15">
        <v>2</v>
      </c>
      <c r="I15" t="s">
        <v>230</v>
      </c>
      <c r="J15" t="s">
        <v>231</v>
      </c>
      <c r="K15" t="s">
        <v>205</v>
      </c>
      <c r="L15">
        <v>1368</v>
      </c>
      <c r="N15">
        <v>1011</v>
      </c>
      <c r="O15" t="s">
        <v>198</v>
      </c>
      <c r="P15" t="s">
        <v>198</v>
      </c>
      <c r="Q15">
        <v>1</v>
      </c>
      <c r="X15">
        <v>3.12</v>
      </c>
      <c r="Y15">
        <v>0</v>
      </c>
      <c r="Z15">
        <v>7.53</v>
      </c>
      <c r="AA15">
        <v>0.06</v>
      </c>
      <c r="AB15">
        <v>0</v>
      </c>
      <c r="AC15">
        <v>0</v>
      </c>
      <c r="AD15">
        <v>1</v>
      </c>
      <c r="AE15">
        <v>0</v>
      </c>
      <c r="AF15" t="s">
        <v>3</v>
      </c>
      <c r="AG15">
        <v>3.12</v>
      </c>
      <c r="AH15">
        <v>2</v>
      </c>
      <c r="AI15">
        <v>64250439</v>
      </c>
      <c r="AJ15">
        <v>18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ROW(Source!A30)</f>
        <v>30</v>
      </c>
      <c r="B16">
        <v>64250447</v>
      </c>
      <c r="C16">
        <v>64250437</v>
      </c>
      <c r="D16">
        <v>62959850</v>
      </c>
      <c r="E16">
        <v>1</v>
      </c>
      <c r="F16">
        <v>1</v>
      </c>
      <c r="G16">
        <v>15514512</v>
      </c>
      <c r="H16">
        <v>3</v>
      </c>
      <c r="I16" t="s">
        <v>232</v>
      </c>
      <c r="J16" t="s">
        <v>233</v>
      </c>
      <c r="K16" t="s">
        <v>234</v>
      </c>
      <c r="L16">
        <v>1348</v>
      </c>
      <c r="N16">
        <v>1009</v>
      </c>
      <c r="O16" t="s">
        <v>209</v>
      </c>
      <c r="P16" t="s">
        <v>209</v>
      </c>
      <c r="Q16">
        <v>1000</v>
      </c>
      <c r="X16">
        <v>4.0000000000000003E-5</v>
      </c>
      <c r="Y16">
        <v>79817.2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3</v>
      </c>
      <c r="AG16">
        <v>4.0000000000000003E-5</v>
      </c>
      <c r="AH16">
        <v>2</v>
      </c>
      <c r="AI16">
        <v>64250440</v>
      </c>
      <c r="AJ16">
        <v>19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ROW(Source!A30)</f>
        <v>30</v>
      </c>
      <c r="B17">
        <v>64250448</v>
      </c>
      <c r="C17">
        <v>64250437</v>
      </c>
      <c r="D17">
        <v>62960734</v>
      </c>
      <c r="E17">
        <v>1</v>
      </c>
      <c r="F17">
        <v>1</v>
      </c>
      <c r="G17">
        <v>15514512</v>
      </c>
      <c r="H17">
        <v>3</v>
      </c>
      <c r="I17" t="s">
        <v>235</v>
      </c>
      <c r="J17" t="s">
        <v>236</v>
      </c>
      <c r="K17" t="s">
        <v>237</v>
      </c>
      <c r="L17">
        <v>1348</v>
      </c>
      <c r="N17">
        <v>1009</v>
      </c>
      <c r="O17" t="s">
        <v>209</v>
      </c>
      <c r="P17" t="s">
        <v>209</v>
      </c>
      <c r="Q17">
        <v>1000</v>
      </c>
      <c r="X17">
        <v>8.0000000000000004E-4</v>
      </c>
      <c r="Y17">
        <v>247633.91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3</v>
      </c>
      <c r="AG17">
        <v>8.0000000000000004E-4</v>
      </c>
      <c r="AH17">
        <v>2</v>
      </c>
      <c r="AI17">
        <v>64250441</v>
      </c>
      <c r="AJ17">
        <v>20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ROW(Source!A30)</f>
        <v>30</v>
      </c>
      <c r="B18">
        <v>64250449</v>
      </c>
      <c r="C18">
        <v>64250437</v>
      </c>
      <c r="D18">
        <v>62968058</v>
      </c>
      <c r="E18">
        <v>1</v>
      </c>
      <c r="F18">
        <v>1</v>
      </c>
      <c r="G18">
        <v>15514512</v>
      </c>
      <c r="H18">
        <v>3</v>
      </c>
      <c r="I18" t="s">
        <v>238</v>
      </c>
      <c r="J18" t="s">
        <v>239</v>
      </c>
      <c r="K18" t="s">
        <v>240</v>
      </c>
      <c r="L18">
        <v>1356</v>
      </c>
      <c r="N18">
        <v>1010</v>
      </c>
      <c r="O18" t="s">
        <v>223</v>
      </c>
      <c r="P18" t="s">
        <v>223</v>
      </c>
      <c r="Q18">
        <v>1000</v>
      </c>
      <c r="X18">
        <v>4.0999999999999999E-4</v>
      </c>
      <c r="Y18">
        <v>736.04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3</v>
      </c>
      <c r="AG18">
        <v>4.0999999999999999E-4</v>
      </c>
      <c r="AH18">
        <v>2</v>
      </c>
      <c r="AI18">
        <v>64250442</v>
      </c>
      <c r="AJ18">
        <v>21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ROW(Source!A30)</f>
        <v>30</v>
      </c>
      <c r="B19">
        <v>64250450</v>
      </c>
      <c r="C19">
        <v>64250437</v>
      </c>
      <c r="D19">
        <v>62968373</v>
      </c>
      <c r="E19">
        <v>1</v>
      </c>
      <c r="F19">
        <v>1</v>
      </c>
      <c r="G19">
        <v>15514512</v>
      </c>
      <c r="H19">
        <v>3</v>
      </c>
      <c r="I19" t="s">
        <v>241</v>
      </c>
      <c r="J19" t="s">
        <v>242</v>
      </c>
      <c r="K19" t="s">
        <v>243</v>
      </c>
      <c r="L19">
        <v>1355</v>
      </c>
      <c r="N19">
        <v>1010</v>
      </c>
      <c r="O19" t="s">
        <v>51</v>
      </c>
      <c r="P19" t="s">
        <v>51</v>
      </c>
      <c r="Q19">
        <v>100</v>
      </c>
      <c r="X19">
        <v>0.5</v>
      </c>
      <c r="Y19">
        <v>123.58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3</v>
      </c>
      <c r="AG19">
        <v>0.5</v>
      </c>
      <c r="AH19">
        <v>2</v>
      </c>
      <c r="AI19">
        <v>64250443</v>
      </c>
      <c r="AJ19">
        <v>22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ROW(Source!A30)</f>
        <v>30</v>
      </c>
      <c r="B20">
        <v>64250451</v>
      </c>
      <c r="C20">
        <v>64250437</v>
      </c>
      <c r="D20">
        <v>62969043</v>
      </c>
      <c r="E20">
        <v>1</v>
      </c>
      <c r="F20">
        <v>1</v>
      </c>
      <c r="G20">
        <v>15514512</v>
      </c>
      <c r="H20">
        <v>3</v>
      </c>
      <c r="I20" t="s">
        <v>39</v>
      </c>
      <c r="J20" t="s">
        <v>42</v>
      </c>
      <c r="K20" t="s">
        <v>40</v>
      </c>
      <c r="L20">
        <v>1303</v>
      </c>
      <c r="N20">
        <v>1003</v>
      </c>
      <c r="O20" t="s">
        <v>41</v>
      </c>
      <c r="P20" t="s">
        <v>41</v>
      </c>
      <c r="Q20">
        <v>1000</v>
      </c>
      <c r="X20">
        <v>0.10199999999999999</v>
      </c>
      <c r="Y20">
        <v>324244.34000000003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3</v>
      </c>
      <c r="AG20">
        <v>0.10199999999999999</v>
      </c>
      <c r="AH20">
        <v>2</v>
      </c>
      <c r="AI20">
        <v>64250444</v>
      </c>
      <c r="AJ20">
        <v>23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ROW(Source!A38)</f>
        <v>38</v>
      </c>
      <c r="B21">
        <v>64250485</v>
      </c>
      <c r="C21">
        <v>64250477</v>
      </c>
      <c r="D21">
        <v>62945603</v>
      </c>
      <c r="E21">
        <v>15514512</v>
      </c>
      <c r="F21">
        <v>1</v>
      </c>
      <c r="G21">
        <v>15514512</v>
      </c>
      <c r="H21">
        <v>1</v>
      </c>
      <c r="I21" t="s">
        <v>192</v>
      </c>
      <c r="J21" t="s">
        <v>3</v>
      </c>
      <c r="K21" t="s">
        <v>193</v>
      </c>
      <c r="L21">
        <v>1191</v>
      </c>
      <c r="N21">
        <v>1013</v>
      </c>
      <c r="O21" t="s">
        <v>194</v>
      </c>
      <c r="P21" t="s">
        <v>194</v>
      </c>
      <c r="Q21">
        <v>1</v>
      </c>
      <c r="X21">
        <v>80.5</v>
      </c>
      <c r="Y21">
        <v>0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1</v>
      </c>
      <c r="AF21" t="s">
        <v>3</v>
      </c>
      <c r="AG21">
        <v>80.5</v>
      </c>
      <c r="AH21">
        <v>2</v>
      </c>
      <c r="AI21">
        <v>64250478</v>
      </c>
      <c r="AJ21">
        <v>29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ROW(Source!A38)</f>
        <v>38</v>
      </c>
      <c r="B22">
        <v>64250486</v>
      </c>
      <c r="C22">
        <v>64250477</v>
      </c>
      <c r="D22">
        <v>62958627</v>
      </c>
      <c r="E22">
        <v>1</v>
      </c>
      <c r="F22">
        <v>1</v>
      </c>
      <c r="G22">
        <v>15514512</v>
      </c>
      <c r="H22">
        <v>2</v>
      </c>
      <c r="I22" t="s">
        <v>244</v>
      </c>
      <c r="J22" t="s">
        <v>245</v>
      </c>
      <c r="K22" t="s">
        <v>246</v>
      </c>
      <c r="L22">
        <v>1368</v>
      </c>
      <c r="N22">
        <v>1011</v>
      </c>
      <c r="O22" t="s">
        <v>198</v>
      </c>
      <c r="P22" t="s">
        <v>198</v>
      </c>
      <c r="Q22">
        <v>1</v>
      </c>
      <c r="X22">
        <v>5</v>
      </c>
      <c r="Y22">
        <v>0</v>
      </c>
      <c r="Z22">
        <v>441.32</v>
      </c>
      <c r="AA22">
        <v>1.36</v>
      </c>
      <c r="AB22">
        <v>0</v>
      </c>
      <c r="AC22">
        <v>0</v>
      </c>
      <c r="AD22">
        <v>1</v>
      </c>
      <c r="AE22">
        <v>0</v>
      </c>
      <c r="AF22" t="s">
        <v>3</v>
      </c>
      <c r="AG22">
        <v>5</v>
      </c>
      <c r="AH22">
        <v>2</v>
      </c>
      <c r="AI22">
        <v>64250479</v>
      </c>
      <c r="AJ22">
        <v>30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ROW(Source!A44)</f>
        <v>44</v>
      </c>
      <c r="B23">
        <v>64250164</v>
      </c>
      <c r="C23">
        <v>64250151</v>
      </c>
      <c r="D23">
        <v>62945603</v>
      </c>
      <c r="E23">
        <v>1076</v>
      </c>
      <c r="F23">
        <v>1</v>
      </c>
      <c r="G23">
        <v>15514512</v>
      </c>
      <c r="H23">
        <v>1</v>
      </c>
      <c r="I23" t="s">
        <v>192</v>
      </c>
      <c r="J23" t="s">
        <v>3</v>
      </c>
      <c r="K23" t="s">
        <v>193</v>
      </c>
      <c r="L23">
        <v>1191</v>
      </c>
      <c r="N23">
        <v>1013</v>
      </c>
      <c r="O23" t="s">
        <v>194</v>
      </c>
      <c r="P23" t="s">
        <v>194</v>
      </c>
      <c r="Q23">
        <v>1</v>
      </c>
      <c r="X23">
        <v>70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1</v>
      </c>
      <c r="AF23" t="s">
        <v>3</v>
      </c>
      <c r="AG23">
        <v>70</v>
      </c>
      <c r="AH23">
        <v>2</v>
      </c>
      <c r="AI23">
        <v>64250152</v>
      </c>
      <c r="AJ23">
        <v>36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ROW(Source!A44)</f>
        <v>44</v>
      </c>
      <c r="B24">
        <v>64250165</v>
      </c>
      <c r="C24">
        <v>64250151</v>
      </c>
      <c r="D24">
        <v>62030395</v>
      </c>
      <c r="E24">
        <v>1</v>
      </c>
      <c r="F24">
        <v>1</v>
      </c>
      <c r="G24">
        <v>15514512</v>
      </c>
      <c r="H24">
        <v>2</v>
      </c>
      <c r="I24" t="s">
        <v>247</v>
      </c>
      <c r="J24" t="s">
        <v>248</v>
      </c>
      <c r="K24" t="s">
        <v>249</v>
      </c>
      <c r="L24">
        <v>1368</v>
      </c>
      <c r="N24">
        <v>1011</v>
      </c>
      <c r="O24" t="s">
        <v>198</v>
      </c>
      <c r="P24" t="s">
        <v>198</v>
      </c>
      <c r="Q24">
        <v>1</v>
      </c>
      <c r="X24">
        <v>4</v>
      </c>
      <c r="Y24">
        <v>0</v>
      </c>
      <c r="Z24">
        <v>7.11</v>
      </c>
      <c r="AA24">
        <v>0</v>
      </c>
      <c r="AB24">
        <v>0</v>
      </c>
      <c r="AC24">
        <v>0</v>
      </c>
      <c r="AD24">
        <v>1</v>
      </c>
      <c r="AE24">
        <v>0</v>
      </c>
      <c r="AF24" t="s">
        <v>3</v>
      </c>
      <c r="AG24">
        <v>4</v>
      </c>
      <c r="AH24">
        <v>2</v>
      </c>
      <c r="AI24">
        <v>64250153</v>
      </c>
      <c r="AJ24">
        <v>37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ROW(Source!A44)</f>
        <v>44</v>
      </c>
      <c r="B25">
        <v>64250166</v>
      </c>
      <c r="C25">
        <v>64250151</v>
      </c>
      <c r="D25">
        <v>62030693</v>
      </c>
      <c r="E25">
        <v>1</v>
      </c>
      <c r="F25">
        <v>1</v>
      </c>
      <c r="G25">
        <v>15514512</v>
      </c>
      <c r="H25">
        <v>2</v>
      </c>
      <c r="I25" t="s">
        <v>195</v>
      </c>
      <c r="J25" t="s">
        <v>196</v>
      </c>
      <c r="K25" t="s">
        <v>197</v>
      </c>
      <c r="L25">
        <v>1368</v>
      </c>
      <c r="N25">
        <v>1011</v>
      </c>
      <c r="O25" t="s">
        <v>198</v>
      </c>
      <c r="P25" t="s">
        <v>198</v>
      </c>
      <c r="Q25">
        <v>1</v>
      </c>
      <c r="X25">
        <v>0.11</v>
      </c>
      <c r="Y25">
        <v>0</v>
      </c>
      <c r="Z25">
        <v>83.1</v>
      </c>
      <c r="AA25">
        <v>12.62</v>
      </c>
      <c r="AB25">
        <v>0</v>
      </c>
      <c r="AC25">
        <v>0</v>
      </c>
      <c r="AD25">
        <v>1</v>
      </c>
      <c r="AE25">
        <v>0</v>
      </c>
      <c r="AF25" t="s">
        <v>3</v>
      </c>
      <c r="AG25">
        <v>0.11</v>
      </c>
      <c r="AH25">
        <v>2</v>
      </c>
      <c r="AI25">
        <v>64250154</v>
      </c>
      <c r="AJ25">
        <v>38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ROW(Source!A44)</f>
        <v>44</v>
      </c>
      <c r="B26">
        <v>64250167</v>
      </c>
      <c r="C26">
        <v>64250151</v>
      </c>
      <c r="D26">
        <v>62000544</v>
      </c>
      <c r="E26">
        <v>1</v>
      </c>
      <c r="F26">
        <v>1</v>
      </c>
      <c r="G26">
        <v>15514512</v>
      </c>
      <c r="H26">
        <v>3</v>
      </c>
      <c r="I26" t="s">
        <v>250</v>
      </c>
      <c r="J26" t="s">
        <v>251</v>
      </c>
      <c r="K26" t="s">
        <v>252</v>
      </c>
      <c r="L26">
        <v>1348</v>
      </c>
      <c r="N26">
        <v>1009</v>
      </c>
      <c r="O26" t="s">
        <v>209</v>
      </c>
      <c r="P26" t="s">
        <v>209</v>
      </c>
      <c r="Q26">
        <v>1000</v>
      </c>
      <c r="X26">
        <v>1.4E-2</v>
      </c>
      <c r="Y26">
        <v>7254.88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3</v>
      </c>
      <c r="AG26">
        <v>1.4E-2</v>
      </c>
      <c r="AH26">
        <v>2</v>
      </c>
      <c r="AI26">
        <v>64250155</v>
      </c>
      <c r="AJ26">
        <v>39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ROW(Source!A44)</f>
        <v>44</v>
      </c>
      <c r="B27">
        <v>64250168</v>
      </c>
      <c r="C27">
        <v>64250151</v>
      </c>
      <c r="D27">
        <v>62001017</v>
      </c>
      <c r="E27">
        <v>1</v>
      </c>
      <c r="F27">
        <v>1</v>
      </c>
      <c r="G27">
        <v>15514512</v>
      </c>
      <c r="H27">
        <v>3</v>
      </c>
      <c r="I27" t="s">
        <v>253</v>
      </c>
      <c r="J27" t="s">
        <v>254</v>
      </c>
      <c r="K27" t="s">
        <v>255</v>
      </c>
      <c r="L27">
        <v>1348</v>
      </c>
      <c r="N27">
        <v>1009</v>
      </c>
      <c r="O27" t="s">
        <v>209</v>
      </c>
      <c r="P27" t="s">
        <v>209</v>
      </c>
      <c r="Q27">
        <v>1000</v>
      </c>
      <c r="X27">
        <v>2.4000000000000001E-5</v>
      </c>
      <c r="Y27">
        <v>8596.85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0</v>
      </c>
      <c r="AF27" t="s">
        <v>3</v>
      </c>
      <c r="AG27">
        <v>2.4000000000000001E-5</v>
      </c>
      <c r="AH27">
        <v>2</v>
      </c>
      <c r="AI27">
        <v>64250156</v>
      </c>
      <c r="AJ27">
        <v>40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ROW(Source!A44)</f>
        <v>44</v>
      </c>
      <c r="B28">
        <v>64250169</v>
      </c>
      <c r="C28">
        <v>64250151</v>
      </c>
      <c r="D28">
        <v>61999975</v>
      </c>
      <c r="E28">
        <v>1</v>
      </c>
      <c r="F28">
        <v>1</v>
      </c>
      <c r="G28">
        <v>15514512</v>
      </c>
      <c r="H28">
        <v>3</v>
      </c>
      <c r="I28" t="s">
        <v>256</v>
      </c>
      <c r="J28" t="s">
        <v>257</v>
      </c>
      <c r="K28" t="s">
        <v>258</v>
      </c>
      <c r="L28">
        <v>1354</v>
      </c>
      <c r="N28">
        <v>1010</v>
      </c>
      <c r="O28" t="s">
        <v>55</v>
      </c>
      <c r="P28" t="s">
        <v>55</v>
      </c>
      <c r="Q28">
        <v>1</v>
      </c>
      <c r="X28">
        <v>97.6</v>
      </c>
      <c r="Y28">
        <v>3.86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3</v>
      </c>
      <c r="AG28">
        <v>97.6</v>
      </c>
      <c r="AH28">
        <v>2</v>
      </c>
      <c r="AI28">
        <v>64250157</v>
      </c>
      <c r="AJ28">
        <v>41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ROW(Source!A44)</f>
        <v>44</v>
      </c>
      <c r="B29">
        <v>64250170</v>
      </c>
      <c r="C29">
        <v>64250151</v>
      </c>
      <c r="D29">
        <v>62000150</v>
      </c>
      <c r="E29">
        <v>1</v>
      </c>
      <c r="F29">
        <v>1</v>
      </c>
      <c r="G29">
        <v>15514512</v>
      </c>
      <c r="H29">
        <v>3</v>
      </c>
      <c r="I29" t="s">
        <v>206</v>
      </c>
      <c r="J29" t="s">
        <v>207</v>
      </c>
      <c r="K29" t="s">
        <v>208</v>
      </c>
      <c r="L29">
        <v>1348</v>
      </c>
      <c r="N29">
        <v>1009</v>
      </c>
      <c r="O29" t="s">
        <v>209</v>
      </c>
      <c r="P29" t="s">
        <v>209</v>
      </c>
      <c r="Q29">
        <v>1000</v>
      </c>
      <c r="X29">
        <v>2.7000000000000001E-3</v>
      </c>
      <c r="Y29">
        <v>11242.42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3</v>
      </c>
      <c r="AG29">
        <v>2.7000000000000001E-3</v>
      </c>
      <c r="AH29">
        <v>2</v>
      </c>
      <c r="AI29">
        <v>64250158</v>
      </c>
      <c r="AJ29">
        <v>42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ROW(Source!A44)</f>
        <v>44</v>
      </c>
      <c r="B30">
        <v>64250171</v>
      </c>
      <c r="C30">
        <v>64250151</v>
      </c>
      <c r="D30">
        <v>62946205</v>
      </c>
      <c r="E30">
        <v>1076</v>
      </c>
      <c r="F30">
        <v>1</v>
      </c>
      <c r="G30">
        <v>15514512</v>
      </c>
      <c r="H30">
        <v>3</v>
      </c>
      <c r="I30" t="s">
        <v>263</v>
      </c>
      <c r="J30" t="s">
        <v>3</v>
      </c>
      <c r="K30" t="s">
        <v>264</v>
      </c>
      <c r="L30">
        <v>1346</v>
      </c>
      <c r="N30">
        <v>1009</v>
      </c>
      <c r="O30" t="s">
        <v>213</v>
      </c>
      <c r="P30" t="s">
        <v>213</v>
      </c>
      <c r="Q30">
        <v>1</v>
      </c>
      <c r="X30">
        <v>2.7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 t="s">
        <v>3</v>
      </c>
      <c r="AG30">
        <v>2.7</v>
      </c>
      <c r="AH30">
        <v>3</v>
      </c>
      <c r="AI30">
        <v>-1</v>
      </c>
      <c r="AJ30" t="s">
        <v>3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ROW(Source!A44)</f>
        <v>44</v>
      </c>
      <c r="B31">
        <v>64250172</v>
      </c>
      <c r="C31">
        <v>64250151</v>
      </c>
      <c r="D31">
        <v>61975787</v>
      </c>
      <c r="E31">
        <v>1076</v>
      </c>
      <c r="F31">
        <v>1</v>
      </c>
      <c r="G31">
        <v>15514512</v>
      </c>
      <c r="H31">
        <v>3</v>
      </c>
      <c r="I31" t="s">
        <v>265</v>
      </c>
      <c r="J31" t="s">
        <v>3</v>
      </c>
      <c r="K31" t="s">
        <v>266</v>
      </c>
      <c r="L31">
        <v>1354</v>
      </c>
      <c r="N31">
        <v>1010</v>
      </c>
      <c r="O31" t="s">
        <v>55</v>
      </c>
      <c r="P31" t="s">
        <v>55</v>
      </c>
      <c r="Q31">
        <v>1</v>
      </c>
      <c r="X31">
        <v>102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 t="s">
        <v>3</v>
      </c>
      <c r="AG31">
        <v>102</v>
      </c>
      <c r="AH31">
        <v>3</v>
      </c>
      <c r="AI31">
        <v>-1</v>
      </c>
      <c r="AJ31" t="s">
        <v>3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ROW(Source!A46)</f>
        <v>46</v>
      </c>
      <c r="B32">
        <v>64250465</v>
      </c>
      <c r="C32">
        <v>64250464</v>
      </c>
      <c r="D32">
        <v>62945603</v>
      </c>
      <c r="E32">
        <v>15514512</v>
      </c>
      <c r="F32">
        <v>1</v>
      </c>
      <c r="G32">
        <v>15514512</v>
      </c>
      <c r="H32">
        <v>1</v>
      </c>
      <c r="I32" t="s">
        <v>192</v>
      </c>
      <c r="J32" t="s">
        <v>3</v>
      </c>
      <c r="K32" t="s">
        <v>193</v>
      </c>
      <c r="L32">
        <v>1191</v>
      </c>
      <c r="N32">
        <v>1013</v>
      </c>
      <c r="O32" t="s">
        <v>194</v>
      </c>
      <c r="P32" t="s">
        <v>194</v>
      </c>
      <c r="Q32">
        <v>1</v>
      </c>
      <c r="X32">
        <v>80.5</v>
      </c>
      <c r="Y32">
        <v>0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1</v>
      </c>
      <c r="AF32" t="s">
        <v>3</v>
      </c>
      <c r="AG32">
        <v>80.5</v>
      </c>
      <c r="AH32">
        <v>2</v>
      </c>
      <c r="AI32">
        <v>64250465</v>
      </c>
      <c r="AJ32">
        <v>43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ROW(Source!A46)</f>
        <v>46</v>
      </c>
      <c r="B33">
        <v>64250466</v>
      </c>
      <c r="C33">
        <v>64250464</v>
      </c>
      <c r="D33">
        <v>62958627</v>
      </c>
      <c r="E33">
        <v>1</v>
      </c>
      <c r="F33">
        <v>1</v>
      </c>
      <c r="G33">
        <v>15514512</v>
      </c>
      <c r="H33">
        <v>2</v>
      </c>
      <c r="I33" t="s">
        <v>244</v>
      </c>
      <c r="J33" t="s">
        <v>245</v>
      </c>
      <c r="K33" t="s">
        <v>246</v>
      </c>
      <c r="L33">
        <v>1368</v>
      </c>
      <c r="N33">
        <v>1011</v>
      </c>
      <c r="O33" t="s">
        <v>198</v>
      </c>
      <c r="P33" t="s">
        <v>198</v>
      </c>
      <c r="Q33">
        <v>1</v>
      </c>
      <c r="X33">
        <v>5</v>
      </c>
      <c r="Y33">
        <v>0</v>
      </c>
      <c r="Z33">
        <v>441.32</v>
      </c>
      <c r="AA33">
        <v>1.36</v>
      </c>
      <c r="AB33">
        <v>0</v>
      </c>
      <c r="AC33">
        <v>0</v>
      </c>
      <c r="AD33">
        <v>1</v>
      </c>
      <c r="AE33">
        <v>0</v>
      </c>
      <c r="AF33" t="s">
        <v>3</v>
      </c>
      <c r="AG33">
        <v>5</v>
      </c>
      <c r="AH33">
        <v>2</v>
      </c>
      <c r="AI33">
        <v>64250466</v>
      </c>
      <c r="AJ33">
        <v>44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ROW(Source!A52)</f>
        <v>52</v>
      </c>
      <c r="B34">
        <v>64250192</v>
      </c>
      <c r="C34">
        <v>64250179</v>
      </c>
      <c r="D34">
        <v>62945603</v>
      </c>
      <c r="E34">
        <v>1076</v>
      </c>
      <c r="F34">
        <v>1</v>
      </c>
      <c r="G34">
        <v>15514512</v>
      </c>
      <c r="H34">
        <v>1</v>
      </c>
      <c r="I34" t="s">
        <v>192</v>
      </c>
      <c r="J34" t="s">
        <v>3</v>
      </c>
      <c r="K34" t="s">
        <v>193</v>
      </c>
      <c r="L34">
        <v>1191</v>
      </c>
      <c r="N34">
        <v>1013</v>
      </c>
      <c r="O34" t="s">
        <v>194</v>
      </c>
      <c r="P34" t="s">
        <v>194</v>
      </c>
      <c r="Q34">
        <v>1</v>
      </c>
      <c r="X34">
        <v>70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1</v>
      </c>
      <c r="AF34" t="s">
        <v>3</v>
      </c>
      <c r="AG34">
        <v>70</v>
      </c>
      <c r="AH34">
        <v>2</v>
      </c>
      <c r="AI34">
        <v>64250180</v>
      </c>
      <c r="AJ34">
        <v>50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ROW(Source!A52)</f>
        <v>52</v>
      </c>
      <c r="B35">
        <v>64250193</v>
      </c>
      <c r="C35">
        <v>64250179</v>
      </c>
      <c r="D35">
        <v>62030395</v>
      </c>
      <c r="E35">
        <v>1</v>
      </c>
      <c r="F35">
        <v>1</v>
      </c>
      <c r="G35">
        <v>15514512</v>
      </c>
      <c r="H35">
        <v>2</v>
      </c>
      <c r="I35" t="s">
        <v>247</v>
      </c>
      <c r="J35" t="s">
        <v>248</v>
      </c>
      <c r="K35" t="s">
        <v>249</v>
      </c>
      <c r="L35">
        <v>1368</v>
      </c>
      <c r="N35">
        <v>1011</v>
      </c>
      <c r="O35" t="s">
        <v>198</v>
      </c>
      <c r="P35" t="s">
        <v>198</v>
      </c>
      <c r="Q35">
        <v>1</v>
      </c>
      <c r="X35">
        <v>4</v>
      </c>
      <c r="Y35">
        <v>0</v>
      </c>
      <c r="Z35">
        <v>7.11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3</v>
      </c>
      <c r="AG35">
        <v>4</v>
      </c>
      <c r="AH35">
        <v>2</v>
      </c>
      <c r="AI35">
        <v>64250181</v>
      </c>
      <c r="AJ35">
        <v>51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ROW(Source!A52)</f>
        <v>52</v>
      </c>
      <c r="B36">
        <v>64250194</v>
      </c>
      <c r="C36">
        <v>64250179</v>
      </c>
      <c r="D36">
        <v>62030693</v>
      </c>
      <c r="E36">
        <v>1</v>
      </c>
      <c r="F36">
        <v>1</v>
      </c>
      <c r="G36">
        <v>15514512</v>
      </c>
      <c r="H36">
        <v>2</v>
      </c>
      <c r="I36" t="s">
        <v>195</v>
      </c>
      <c r="J36" t="s">
        <v>196</v>
      </c>
      <c r="K36" t="s">
        <v>197</v>
      </c>
      <c r="L36">
        <v>1368</v>
      </c>
      <c r="N36">
        <v>1011</v>
      </c>
      <c r="O36" t="s">
        <v>198</v>
      </c>
      <c r="P36" t="s">
        <v>198</v>
      </c>
      <c r="Q36">
        <v>1</v>
      </c>
      <c r="X36">
        <v>0.11</v>
      </c>
      <c r="Y36">
        <v>0</v>
      </c>
      <c r="Z36">
        <v>83.1</v>
      </c>
      <c r="AA36">
        <v>12.62</v>
      </c>
      <c r="AB36">
        <v>0</v>
      </c>
      <c r="AC36">
        <v>0</v>
      </c>
      <c r="AD36">
        <v>1</v>
      </c>
      <c r="AE36">
        <v>0</v>
      </c>
      <c r="AF36" t="s">
        <v>3</v>
      </c>
      <c r="AG36">
        <v>0.11</v>
      </c>
      <c r="AH36">
        <v>2</v>
      </c>
      <c r="AI36">
        <v>64250182</v>
      </c>
      <c r="AJ36">
        <v>52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ROW(Source!A52)</f>
        <v>52</v>
      </c>
      <c r="B37">
        <v>64250195</v>
      </c>
      <c r="C37">
        <v>64250179</v>
      </c>
      <c r="D37">
        <v>62000544</v>
      </c>
      <c r="E37">
        <v>1</v>
      </c>
      <c r="F37">
        <v>1</v>
      </c>
      <c r="G37">
        <v>15514512</v>
      </c>
      <c r="H37">
        <v>3</v>
      </c>
      <c r="I37" t="s">
        <v>250</v>
      </c>
      <c r="J37" t="s">
        <v>251</v>
      </c>
      <c r="K37" t="s">
        <v>252</v>
      </c>
      <c r="L37">
        <v>1348</v>
      </c>
      <c r="N37">
        <v>1009</v>
      </c>
      <c r="O37" t="s">
        <v>209</v>
      </c>
      <c r="P37" t="s">
        <v>209</v>
      </c>
      <c r="Q37">
        <v>1000</v>
      </c>
      <c r="X37">
        <v>1.4E-2</v>
      </c>
      <c r="Y37">
        <v>7254.88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3</v>
      </c>
      <c r="AG37">
        <v>1.4E-2</v>
      </c>
      <c r="AH37">
        <v>2</v>
      </c>
      <c r="AI37">
        <v>64250183</v>
      </c>
      <c r="AJ37">
        <v>53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ROW(Source!A52)</f>
        <v>52</v>
      </c>
      <c r="B38">
        <v>64250196</v>
      </c>
      <c r="C38">
        <v>64250179</v>
      </c>
      <c r="D38">
        <v>62001017</v>
      </c>
      <c r="E38">
        <v>1</v>
      </c>
      <c r="F38">
        <v>1</v>
      </c>
      <c r="G38">
        <v>15514512</v>
      </c>
      <c r="H38">
        <v>3</v>
      </c>
      <c r="I38" t="s">
        <v>253</v>
      </c>
      <c r="J38" t="s">
        <v>254</v>
      </c>
      <c r="K38" t="s">
        <v>255</v>
      </c>
      <c r="L38">
        <v>1348</v>
      </c>
      <c r="N38">
        <v>1009</v>
      </c>
      <c r="O38" t="s">
        <v>209</v>
      </c>
      <c r="P38" t="s">
        <v>209</v>
      </c>
      <c r="Q38">
        <v>1000</v>
      </c>
      <c r="X38">
        <v>2.4000000000000001E-5</v>
      </c>
      <c r="Y38">
        <v>8596.85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0</v>
      </c>
      <c r="AF38" t="s">
        <v>3</v>
      </c>
      <c r="AG38">
        <v>2.4000000000000001E-5</v>
      </c>
      <c r="AH38">
        <v>2</v>
      </c>
      <c r="AI38">
        <v>64250184</v>
      </c>
      <c r="AJ38">
        <v>54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ROW(Source!A52)</f>
        <v>52</v>
      </c>
      <c r="B39">
        <v>64250197</v>
      </c>
      <c r="C39">
        <v>64250179</v>
      </c>
      <c r="D39">
        <v>61999975</v>
      </c>
      <c r="E39">
        <v>1</v>
      </c>
      <c r="F39">
        <v>1</v>
      </c>
      <c r="G39">
        <v>15514512</v>
      </c>
      <c r="H39">
        <v>3</v>
      </c>
      <c r="I39" t="s">
        <v>256</v>
      </c>
      <c r="J39" t="s">
        <v>257</v>
      </c>
      <c r="K39" t="s">
        <v>258</v>
      </c>
      <c r="L39">
        <v>1354</v>
      </c>
      <c r="N39">
        <v>1010</v>
      </c>
      <c r="O39" t="s">
        <v>55</v>
      </c>
      <c r="P39" t="s">
        <v>55</v>
      </c>
      <c r="Q39">
        <v>1</v>
      </c>
      <c r="X39">
        <v>97.6</v>
      </c>
      <c r="Y39">
        <v>3.86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0</v>
      </c>
      <c r="AF39" t="s">
        <v>3</v>
      </c>
      <c r="AG39">
        <v>97.6</v>
      </c>
      <c r="AH39">
        <v>2</v>
      </c>
      <c r="AI39">
        <v>64250185</v>
      </c>
      <c r="AJ39">
        <v>55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ROW(Source!A52)</f>
        <v>52</v>
      </c>
      <c r="B40">
        <v>64250198</v>
      </c>
      <c r="C40">
        <v>64250179</v>
      </c>
      <c r="D40">
        <v>62000150</v>
      </c>
      <c r="E40">
        <v>1</v>
      </c>
      <c r="F40">
        <v>1</v>
      </c>
      <c r="G40">
        <v>15514512</v>
      </c>
      <c r="H40">
        <v>3</v>
      </c>
      <c r="I40" t="s">
        <v>206</v>
      </c>
      <c r="J40" t="s">
        <v>207</v>
      </c>
      <c r="K40" t="s">
        <v>208</v>
      </c>
      <c r="L40">
        <v>1348</v>
      </c>
      <c r="N40">
        <v>1009</v>
      </c>
      <c r="O40" t="s">
        <v>209</v>
      </c>
      <c r="P40" t="s">
        <v>209</v>
      </c>
      <c r="Q40">
        <v>1000</v>
      </c>
      <c r="X40">
        <v>2.7000000000000001E-3</v>
      </c>
      <c r="Y40">
        <v>11242.42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0</v>
      </c>
      <c r="AF40" t="s">
        <v>3</v>
      </c>
      <c r="AG40">
        <v>2.7000000000000001E-3</v>
      </c>
      <c r="AH40">
        <v>2</v>
      </c>
      <c r="AI40">
        <v>64250186</v>
      </c>
      <c r="AJ40">
        <v>56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ROW(Source!A52)</f>
        <v>52</v>
      </c>
      <c r="B41">
        <v>64250199</v>
      </c>
      <c r="C41">
        <v>64250179</v>
      </c>
      <c r="D41">
        <v>62946205</v>
      </c>
      <c r="E41">
        <v>1076</v>
      </c>
      <c r="F41">
        <v>1</v>
      </c>
      <c r="G41">
        <v>15514512</v>
      </c>
      <c r="H41">
        <v>3</v>
      </c>
      <c r="I41" t="s">
        <v>263</v>
      </c>
      <c r="J41" t="s">
        <v>3</v>
      </c>
      <c r="K41" t="s">
        <v>264</v>
      </c>
      <c r="L41">
        <v>1346</v>
      </c>
      <c r="N41">
        <v>1009</v>
      </c>
      <c r="O41" t="s">
        <v>213</v>
      </c>
      <c r="P41" t="s">
        <v>213</v>
      </c>
      <c r="Q41">
        <v>1</v>
      </c>
      <c r="X41">
        <v>2.7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 t="s">
        <v>3</v>
      </c>
      <c r="AG41">
        <v>2.7</v>
      </c>
      <c r="AH41">
        <v>3</v>
      </c>
      <c r="AI41">
        <v>-1</v>
      </c>
      <c r="AJ41" t="s">
        <v>3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ROW(Source!A52)</f>
        <v>52</v>
      </c>
      <c r="B42">
        <v>64250200</v>
      </c>
      <c r="C42">
        <v>64250179</v>
      </c>
      <c r="D42">
        <v>61975787</v>
      </c>
      <c r="E42">
        <v>1076</v>
      </c>
      <c r="F42">
        <v>1</v>
      </c>
      <c r="G42">
        <v>15514512</v>
      </c>
      <c r="H42">
        <v>3</v>
      </c>
      <c r="I42" t="s">
        <v>265</v>
      </c>
      <c r="J42" t="s">
        <v>3</v>
      </c>
      <c r="K42" t="s">
        <v>266</v>
      </c>
      <c r="L42">
        <v>1354</v>
      </c>
      <c r="N42">
        <v>1010</v>
      </c>
      <c r="O42" t="s">
        <v>55</v>
      </c>
      <c r="P42" t="s">
        <v>55</v>
      </c>
      <c r="Q42">
        <v>1</v>
      </c>
      <c r="X42">
        <v>102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 t="s">
        <v>3</v>
      </c>
      <c r="AG42">
        <v>102</v>
      </c>
      <c r="AH42">
        <v>3</v>
      </c>
      <c r="AI42">
        <v>-1</v>
      </c>
      <c r="AJ42" t="s">
        <v>3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ROW(Source!A59)</f>
        <v>59</v>
      </c>
      <c r="B43">
        <v>64250500</v>
      </c>
      <c r="C43">
        <v>64250492</v>
      </c>
      <c r="D43">
        <v>62945603</v>
      </c>
      <c r="E43">
        <v>15514512</v>
      </c>
      <c r="F43">
        <v>1</v>
      </c>
      <c r="G43">
        <v>15514512</v>
      </c>
      <c r="H43">
        <v>1</v>
      </c>
      <c r="I43" t="s">
        <v>192</v>
      </c>
      <c r="J43" t="s">
        <v>3</v>
      </c>
      <c r="K43" t="s">
        <v>193</v>
      </c>
      <c r="L43">
        <v>1191</v>
      </c>
      <c r="N43">
        <v>1013</v>
      </c>
      <c r="O43" t="s">
        <v>194</v>
      </c>
      <c r="P43" t="s">
        <v>194</v>
      </c>
      <c r="Q43">
        <v>1</v>
      </c>
      <c r="X43">
        <v>80.5</v>
      </c>
      <c r="Y43">
        <v>0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1</v>
      </c>
      <c r="AF43" t="s">
        <v>3</v>
      </c>
      <c r="AG43">
        <v>80.5</v>
      </c>
      <c r="AH43">
        <v>2</v>
      </c>
      <c r="AI43">
        <v>64250493</v>
      </c>
      <c r="AJ43">
        <v>62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ROW(Source!A59)</f>
        <v>59</v>
      </c>
      <c r="B44">
        <v>64250501</v>
      </c>
      <c r="C44">
        <v>64250492</v>
      </c>
      <c r="D44">
        <v>62958627</v>
      </c>
      <c r="E44">
        <v>1</v>
      </c>
      <c r="F44">
        <v>1</v>
      </c>
      <c r="G44">
        <v>15514512</v>
      </c>
      <c r="H44">
        <v>2</v>
      </c>
      <c r="I44" t="s">
        <v>244</v>
      </c>
      <c r="J44" t="s">
        <v>245</v>
      </c>
      <c r="K44" t="s">
        <v>246</v>
      </c>
      <c r="L44">
        <v>1368</v>
      </c>
      <c r="N44">
        <v>1011</v>
      </c>
      <c r="O44" t="s">
        <v>198</v>
      </c>
      <c r="P44" t="s">
        <v>198</v>
      </c>
      <c r="Q44">
        <v>1</v>
      </c>
      <c r="X44">
        <v>5</v>
      </c>
      <c r="Y44">
        <v>0</v>
      </c>
      <c r="Z44">
        <v>441.32</v>
      </c>
      <c r="AA44">
        <v>1.36</v>
      </c>
      <c r="AB44">
        <v>0</v>
      </c>
      <c r="AC44">
        <v>0</v>
      </c>
      <c r="AD44">
        <v>1</v>
      </c>
      <c r="AE44">
        <v>0</v>
      </c>
      <c r="AF44" t="s">
        <v>3</v>
      </c>
      <c r="AG44">
        <v>5</v>
      </c>
      <c r="AH44">
        <v>2</v>
      </c>
      <c r="AI44">
        <v>64250494</v>
      </c>
      <c r="AJ44">
        <v>63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ROW(Source!A65)</f>
        <v>65</v>
      </c>
      <c r="B45">
        <v>64250220</v>
      </c>
      <c r="C45">
        <v>64250207</v>
      </c>
      <c r="D45">
        <v>62945603</v>
      </c>
      <c r="E45">
        <v>1076</v>
      </c>
      <c r="F45">
        <v>1</v>
      </c>
      <c r="G45">
        <v>15514512</v>
      </c>
      <c r="H45">
        <v>1</v>
      </c>
      <c r="I45" t="s">
        <v>192</v>
      </c>
      <c r="J45" t="s">
        <v>3</v>
      </c>
      <c r="K45" t="s">
        <v>193</v>
      </c>
      <c r="L45">
        <v>1191</v>
      </c>
      <c r="N45">
        <v>1013</v>
      </c>
      <c r="O45" t="s">
        <v>194</v>
      </c>
      <c r="P45" t="s">
        <v>194</v>
      </c>
      <c r="Q45">
        <v>1</v>
      </c>
      <c r="X45">
        <v>70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1</v>
      </c>
      <c r="AF45" t="s">
        <v>3</v>
      </c>
      <c r="AG45">
        <v>70</v>
      </c>
      <c r="AH45">
        <v>2</v>
      </c>
      <c r="AI45">
        <v>64250208</v>
      </c>
      <c r="AJ45">
        <v>69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ROW(Source!A65)</f>
        <v>65</v>
      </c>
      <c r="B46">
        <v>64250221</v>
      </c>
      <c r="C46">
        <v>64250207</v>
      </c>
      <c r="D46">
        <v>62030395</v>
      </c>
      <c r="E46">
        <v>1</v>
      </c>
      <c r="F46">
        <v>1</v>
      </c>
      <c r="G46">
        <v>15514512</v>
      </c>
      <c r="H46">
        <v>2</v>
      </c>
      <c r="I46" t="s">
        <v>247</v>
      </c>
      <c r="J46" t="s">
        <v>248</v>
      </c>
      <c r="K46" t="s">
        <v>249</v>
      </c>
      <c r="L46">
        <v>1368</v>
      </c>
      <c r="N46">
        <v>1011</v>
      </c>
      <c r="O46" t="s">
        <v>198</v>
      </c>
      <c r="P46" t="s">
        <v>198</v>
      </c>
      <c r="Q46">
        <v>1</v>
      </c>
      <c r="X46">
        <v>4</v>
      </c>
      <c r="Y46">
        <v>0</v>
      </c>
      <c r="Z46">
        <v>7.11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3</v>
      </c>
      <c r="AG46">
        <v>4</v>
      </c>
      <c r="AH46">
        <v>2</v>
      </c>
      <c r="AI46">
        <v>64250209</v>
      </c>
      <c r="AJ46">
        <v>70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ROW(Source!A65)</f>
        <v>65</v>
      </c>
      <c r="B47">
        <v>64250222</v>
      </c>
      <c r="C47">
        <v>64250207</v>
      </c>
      <c r="D47">
        <v>62030693</v>
      </c>
      <c r="E47">
        <v>1</v>
      </c>
      <c r="F47">
        <v>1</v>
      </c>
      <c r="G47">
        <v>15514512</v>
      </c>
      <c r="H47">
        <v>2</v>
      </c>
      <c r="I47" t="s">
        <v>195</v>
      </c>
      <c r="J47" t="s">
        <v>196</v>
      </c>
      <c r="K47" t="s">
        <v>197</v>
      </c>
      <c r="L47">
        <v>1368</v>
      </c>
      <c r="N47">
        <v>1011</v>
      </c>
      <c r="O47" t="s">
        <v>198</v>
      </c>
      <c r="P47" t="s">
        <v>198</v>
      </c>
      <c r="Q47">
        <v>1</v>
      </c>
      <c r="X47">
        <v>0.11</v>
      </c>
      <c r="Y47">
        <v>0</v>
      </c>
      <c r="Z47">
        <v>83.1</v>
      </c>
      <c r="AA47">
        <v>12.62</v>
      </c>
      <c r="AB47">
        <v>0</v>
      </c>
      <c r="AC47">
        <v>0</v>
      </c>
      <c r="AD47">
        <v>1</v>
      </c>
      <c r="AE47">
        <v>0</v>
      </c>
      <c r="AF47" t="s">
        <v>3</v>
      </c>
      <c r="AG47">
        <v>0.11</v>
      </c>
      <c r="AH47">
        <v>2</v>
      </c>
      <c r="AI47">
        <v>64250210</v>
      </c>
      <c r="AJ47">
        <v>71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ROW(Source!A65)</f>
        <v>65</v>
      </c>
      <c r="B48">
        <v>64250223</v>
      </c>
      <c r="C48">
        <v>64250207</v>
      </c>
      <c r="D48">
        <v>62000544</v>
      </c>
      <c r="E48">
        <v>1</v>
      </c>
      <c r="F48">
        <v>1</v>
      </c>
      <c r="G48">
        <v>15514512</v>
      </c>
      <c r="H48">
        <v>3</v>
      </c>
      <c r="I48" t="s">
        <v>250</v>
      </c>
      <c r="J48" t="s">
        <v>251</v>
      </c>
      <c r="K48" t="s">
        <v>252</v>
      </c>
      <c r="L48">
        <v>1348</v>
      </c>
      <c r="N48">
        <v>1009</v>
      </c>
      <c r="O48" t="s">
        <v>209</v>
      </c>
      <c r="P48" t="s">
        <v>209</v>
      </c>
      <c r="Q48">
        <v>1000</v>
      </c>
      <c r="X48">
        <v>1.4E-2</v>
      </c>
      <c r="Y48">
        <v>7254.88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3</v>
      </c>
      <c r="AG48">
        <v>1.4E-2</v>
      </c>
      <c r="AH48">
        <v>2</v>
      </c>
      <c r="AI48">
        <v>64250211</v>
      </c>
      <c r="AJ48">
        <v>72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ROW(Source!A65)</f>
        <v>65</v>
      </c>
      <c r="B49">
        <v>64250224</v>
      </c>
      <c r="C49">
        <v>64250207</v>
      </c>
      <c r="D49">
        <v>62001017</v>
      </c>
      <c r="E49">
        <v>1</v>
      </c>
      <c r="F49">
        <v>1</v>
      </c>
      <c r="G49">
        <v>15514512</v>
      </c>
      <c r="H49">
        <v>3</v>
      </c>
      <c r="I49" t="s">
        <v>253</v>
      </c>
      <c r="J49" t="s">
        <v>254</v>
      </c>
      <c r="K49" t="s">
        <v>255</v>
      </c>
      <c r="L49">
        <v>1348</v>
      </c>
      <c r="N49">
        <v>1009</v>
      </c>
      <c r="O49" t="s">
        <v>209</v>
      </c>
      <c r="P49" t="s">
        <v>209</v>
      </c>
      <c r="Q49">
        <v>1000</v>
      </c>
      <c r="X49">
        <v>2.4000000000000001E-5</v>
      </c>
      <c r="Y49">
        <v>8596.85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3</v>
      </c>
      <c r="AG49">
        <v>2.4000000000000001E-5</v>
      </c>
      <c r="AH49">
        <v>2</v>
      </c>
      <c r="AI49">
        <v>64250212</v>
      </c>
      <c r="AJ49">
        <v>73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ROW(Source!A65)</f>
        <v>65</v>
      </c>
      <c r="B50">
        <v>64250225</v>
      </c>
      <c r="C50">
        <v>64250207</v>
      </c>
      <c r="D50">
        <v>61999975</v>
      </c>
      <c r="E50">
        <v>1</v>
      </c>
      <c r="F50">
        <v>1</v>
      </c>
      <c r="G50">
        <v>15514512</v>
      </c>
      <c r="H50">
        <v>3</v>
      </c>
      <c r="I50" t="s">
        <v>256</v>
      </c>
      <c r="J50" t="s">
        <v>257</v>
      </c>
      <c r="K50" t="s">
        <v>258</v>
      </c>
      <c r="L50">
        <v>1354</v>
      </c>
      <c r="N50">
        <v>1010</v>
      </c>
      <c r="O50" t="s">
        <v>55</v>
      </c>
      <c r="P50" t="s">
        <v>55</v>
      </c>
      <c r="Q50">
        <v>1</v>
      </c>
      <c r="X50">
        <v>97.6</v>
      </c>
      <c r="Y50">
        <v>3.86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0</v>
      </c>
      <c r="AF50" t="s">
        <v>3</v>
      </c>
      <c r="AG50">
        <v>97.6</v>
      </c>
      <c r="AH50">
        <v>2</v>
      </c>
      <c r="AI50">
        <v>64250213</v>
      </c>
      <c r="AJ50">
        <v>74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ROW(Source!A65)</f>
        <v>65</v>
      </c>
      <c r="B51">
        <v>64250226</v>
      </c>
      <c r="C51">
        <v>64250207</v>
      </c>
      <c r="D51">
        <v>62000150</v>
      </c>
      <c r="E51">
        <v>1</v>
      </c>
      <c r="F51">
        <v>1</v>
      </c>
      <c r="G51">
        <v>15514512</v>
      </c>
      <c r="H51">
        <v>3</v>
      </c>
      <c r="I51" t="s">
        <v>206</v>
      </c>
      <c r="J51" t="s">
        <v>207</v>
      </c>
      <c r="K51" t="s">
        <v>208</v>
      </c>
      <c r="L51">
        <v>1348</v>
      </c>
      <c r="N51">
        <v>1009</v>
      </c>
      <c r="O51" t="s">
        <v>209</v>
      </c>
      <c r="P51" t="s">
        <v>209</v>
      </c>
      <c r="Q51">
        <v>1000</v>
      </c>
      <c r="X51">
        <v>2.7000000000000001E-3</v>
      </c>
      <c r="Y51">
        <v>11242.42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0</v>
      </c>
      <c r="AF51" t="s">
        <v>3</v>
      </c>
      <c r="AG51">
        <v>2.7000000000000001E-3</v>
      </c>
      <c r="AH51">
        <v>2</v>
      </c>
      <c r="AI51">
        <v>64250214</v>
      </c>
      <c r="AJ51">
        <v>75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ROW(Source!A65)</f>
        <v>65</v>
      </c>
      <c r="B52">
        <v>64250227</v>
      </c>
      <c r="C52">
        <v>64250207</v>
      </c>
      <c r="D52">
        <v>62946205</v>
      </c>
      <c r="E52">
        <v>1076</v>
      </c>
      <c r="F52">
        <v>1</v>
      </c>
      <c r="G52">
        <v>15514512</v>
      </c>
      <c r="H52">
        <v>3</v>
      </c>
      <c r="I52" t="s">
        <v>263</v>
      </c>
      <c r="J52" t="s">
        <v>3</v>
      </c>
      <c r="K52" t="s">
        <v>264</v>
      </c>
      <c r="L52">
        <v>1346</v>
      </c>
      <c r="N52">
        <v>1009</v>
      </c>
      <c r="O52" t="s">
        <v>213</v>
      </c>
      <c r="P52" t="s">
        <v>213</v>
      </c>
      <c r="Q52">
        <v>1</v>
      </c>
      <c r="X52">
        <v>2.7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 t="s">
        <v>3</v>
      </c>
      <c r="AG52">
        <v>2.7</v>
      </c>
      <c r="AH52">
        <v>3</v>
      </c>
      <c r="AI52">
        <v>-1</v>
      </c>
      <c r="AJ52" t="s">
        <v>3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ROW(Source!A65)</f>
        <v>65</v>
      </c>
      <c r="B53">
        <v>64250228</v>
      </c>
      <c r="C53">
        <v>64250207</v>
      </c>
      <c r="D53">
        <v>61975787</v>
      </c>
      <c r="E53">
        <v>1076</v>
      </c>
      <c r="F53">
        <v>1</v>
      </c>
      <c r="G53">
        <v>15514512</v>
      </c>
      <c r="H53">
        <v>3</v>
      </c>
      <c r="I53" t="s">
        <v>265</v>
      </c>
      <c r="J53" t="s">
        <v>3</v>
      </c>
      <c r="K53" t="s">
        <v>266</v>
      </c>
      <c r="L53">
        <v>1354</v>
      </c>
      <c r="N53">
        <v>1010</v>
      </c>
      <c r="O53" t="s">
        <v>55</v>
      </c>
      <c r="P53" t="s">
        <v>55</v>
      </c>
      <c r="Q53">
        <v>1</v>
      </c>
      <c r="X53">
        <v>102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 t="s">
        <v>3</v>
      </c>
      <c r="AG53">
        <v>102</v>
      </c>
      <c r="AH53">
        <v>3</v>
      </c>
      <c r="AI53">
        <v>-1</v>
      </c>
      <c r="AJ53" t="s">
        <v>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ROW(Source!A72)</f>
        <v>72</v>
      </c>
      <c r="B54">
        <v>64250515</v>
      </c>
      <c r="C54">
        <v>64250507</v>
      </c>
      <c r="D54">
        <v>62945603</v>
      </c>
      <c r="E54">
        <v>15514512</v>
      </c>
      <c r="F54">
        <v>1</v>
      </c>
      <c r="G54">
        <v>15514512</v>
      </c>
      <c r="H54">
        <v>1</v>
      </c>
      <c r="I54" t="s">
        <v>192</v>
      </c>
      <c r="J54" t="s">
        <v>3</v>
      </c>
      <c r="K54" t="s">
        <v>193</v>
      </c>
      <c r="L54">
        <v>1191</v>
      </c>
      <c r="N54">
        <v>1013</v>
      </c>
      <c r="O54" t="s">
        <v>194</v>
      </c>
      <c r="P54" t="s">
        <v>194</v>
      </c>
      <c r="Q54">
        <v>1</v>
      </c>
      <c r="X54">
        <v>80.5</v>
      </c>
      <c r="Y54">
        <v>0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1</v>
      </c>
      <c r="AF54" t="s">
        <v>3</v>
      </c>
      <c r="AG54">
        <v>80.5</v>
      </c>
      <c r="AH54">
        <v>2</v>
      </c>
      <c r="AI54">
        <v>64250508</v>
      </c>
      <c r="AJ54">
        <v>81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ROW(Source!A72)</f>
        <v>72</v>
      </c>
      <c r="B55">
        <v>64250516</v>
      </c>
      <c r="C55">
        <v>64250507</v>
      </c>
      <c r="D55">
        <v>62958627</v>
      </c>
      <c r="E55">
        <v>1</v>
      </c>
      <c r="F55">
        <v>1</v>
      </c>
      <c r="G55">
        <v>15514512</v>
      </c>
      <c r="H55">
        <v>2</v>
      </c>
      <c r="I55" t="s">
        <v>244</v>
      </c>
      <c r="J55" t="s">
        <v>245</v>
      </c>
      <c r="K55" t="s">
        <v>246</v>
      </c>
      <c r="L55">
        <v>1368</v>
      </c>
      <c r="N55">
        <v>1011</v>
      </c>
      <c r="O55" t="s">
        <v>198</v>
      </c>
      <c r="P55" t="s">
        <v>198</v>
      </c>
      <c r="Q55">
        <v>1</v>
      </c>
      <c r="X55">
        <v>5</v>
      </c>
      <c r="Y55">
        <v>0</v>
      </c>
      <c r="Z55">
        <v>441.32</v>
      </c>
      <c r="AA55">
        <v>1.36</v>
      </c>
      <c r="AB55">
        <v>0</v>
      </c>
      <c r="AC55">
        <v>0</v>
      </c>
      <c r="AD55">
        <v>1</v>
      </c>
      <c r="AE55">
        <v>0</v>
      </c>
      <c r="AF55" t="s">
        <v>3</v>
      </c>
      <c r="AG55">
        <v>5</v>
      </c>
      <c r="AH55">
        <v>2</v>
      </c>
      <c r="AI55">
        <v>64250509</v>
      </c>
      <c r="AJ55">
        <v>82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ROW(Source!A78)</f>
        <v>78</v>
      </c>
      <c r="B56">
        <v>64250248</v>
      </c>
      <c r="C56">
        <v>64250235</v>
      </c>
      <c r="D56">
        <v>62945603</v>
      </c>
      <c r="E56">
        <v>1076</v>
      </c>
      <c r="F56">
        <v>1</v>
      </c>
      <c r="G56">
        <v>15514512</v>
      </c>
      <c r="H56">
        <v>1</v>
      </c>
      <c r="I56" t="s">
        <v>192</v>
      </c>
      <c r="J56" t="s">
        <v>3</v>
      </c>
      <c r="K56" t="s">
        <v>193</v>
      </c>
      <c r="L56">
        <v>1191</v>
      </c>
      <c r="N56">
        <v>1013</v>
      </c>
      <c r="O56" t="s">
        <v>194</v>
      </c>
      <c r="P56" t="s">
        <v>194</v>
      </c>
      <c r="Q56">
        <v>1</v>
      </c>
      <c r="X56">
        <v>70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1</v>
      </c>
      <c r="AF56" t="s">
        <v>3</v>
      </c>
      <c r="AG56">
        <v>70</v>
      </c>
      <c r="AH56">
        <v>2</v>
      </c>
      <c r="AI56">
        <v>64250236</v>
      </c>
      <c r="AJ56">
        <v>88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ROW(Source!A78)</f>
        <v>78</v>
      </c>
      <c r="B57">
        <v>64250249</v>
      </c>
      <c r="C57">
        <v>64250235</v>
      </c>
      <c r="D57">
        <v>62030395</v>
      </c>
      <c r="E57">
        <v>1</v>
      </c>
      <c r="F57">
        <v>1</v>
      </c>
      <c r="G57">
        <v>15514512</v>
      </c>
      <c r="H57">
        <v>2</v>
      </c>
      <c r="I57" t="s">
        <v>247</v>
      </c>
      <c r="J57" t="s">
        <v>248</v>
      </c>
      <c r="K57" t="s">
        <v>249</v>
      </c>
      <c r="L57">
        <v>1368</v>
      </c>
      <c r="N57">
        <v>1011</v>
      </c>
      <c r="O57" t="s">
        <v>198</v>
      </c>
      <c r="P57" t="s">
        <v>198</v>
      </c>
      <c r="Q57">
        <v>1</v>
      </c>
      <c r="X57">
        <v>4</v>
      </c>
      <c r="Y57">
        <v>0</v>
      </c>
      <c r="Z57">
        <v>7.11</v>
      </c>
      <c r="AA57">
        <v>0</v>
      </c>
      <c r="AB57">
        <v>0</v>
      </c>
      <c r="AC57">
        <v>0</v>
      </c>
      <c r="AD57">
        <v>1</v>
      </c>
      <c r="AE57">
        <v>0</v>
      </c>
      <c r="AF57" t="s">
        <v>3</v>
      </c>
      <c r="AG57">
        <v>4</v>
      </c>
      <c r="AH57">
        <v>2</v>
      </c>
      <c r="AI57">
        <v>64250237</v>
      </c>
      <c r="AJ57">
        <v>89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ROW(Source!A78)</f>
        <v>78</v>
      </c>
      <c r="B58">
        <v>64250250</v>
      </c>
      <c r="C58">
        <v>64250235</v>
      </c>
      <c r="D58">
        <v>62030693</v>
      </c>
      <c r="E58">
        <v>1</v>
      </c>
      <c r="F58">
        <v>1</v>
      </c>
      <c r="G58">
        <v>15514512</v>
      </c>
      <c r="H58">
        <v>2</v>
      </c>
      <c r="I58" t="s">
        <v>195</v>
      </c>
      <c r="J58" t="s">
        <v>196</v>
      </c>
      <c r="K58" t="s">
        <v>197</v>
      </c>
      <c r="L58">
        <v>1368</v>
      </c>
      <c r="N58">
        <v>1011</v>
      </c>
      <c r="O58" t="s">
        <v>198</v>
      </c>
      <c r="P58" t="s">
        <v>198</v>
      </c>
      <c r="Q58">
        <v>1</v>
      </c>
      <c r="X58">
        <v>0.11</v>
      </c>
      <c r="Y58">
        <v>0</v>
      </c>
      <c r="Z58">
        <v>83.1</v>
      </c>
      <c r="AA58">
        <v>12.62</v>
      </c>
      <c r="AB58">
        <v>0</v>
      </c>
      <c r="AC58">
        <v>0</v>
      </c>
      <c r="AD58">
        <v>1</v>
      </c>
      <c r="AE58">
        <v>0</v>
      </c>
      <c r="AF58" t="s">
        <v>3</v>
      </c>
      <c r="AG58">
        <v>0.11</v>
      </c>
      <c r="AH58">
        <v>2</v>
      </c>
      <c r="AI58">
        <v>64250238</v>
      </c>
      <c r="AJ58">
        <v>90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ROW(Source!A78)</f>
        <v>78</v>
      </c>
      <c r="B59">
        <v>64250251</v>
      </c>
      <c r="C59">
        <v>64250235</v>
      </c>
      <c r="D59">
        <v>62000544</v>
      </c>
      <c r="E59">
        <v>1</v>
      </c>
      <c r="F59">
        <v>1</v>
      </c>
      <c r="G59">
        <v>15514512</v>
      </c>
      <c r="H59">
        <v>3</v>
      </c>
      <c r="I59" t="s">
        <v>250</v>
      </c>
      <c r="J59" t="s">
        <v>251</v>
      </c>
      <c r="K59" t="s">
        <v>252</v>
      </c>
      <c r="L59">
        <v>1348</v>
      </c>
      <c r="N59">
        <v>1009</v>
      </c>
      <c r="O59" t="s">
        <v>209</v>
      </c>
      <c r="P59" t="s">
        <v>209</v>
      </c>
      <c r="Q59">
        <v>1000</v>
      </c>
      <c r="X59">
        <v>1.4E-2</v>
      </c>
      <c r="Y59">
        <v>7254.88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0</v>
      </c>
      <c r="AF59" t="s">
        <v>3</v>
      </c>
      <c r="AG59">
        <v>1.4E-2</v>
      </c>
      <c r="AH59">
        <v>2</v>
      </c>
      <c r="AI59">
        <v>64250239</v>
      </c>
      <c r="AJ59">
        <v>91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ROW(Source!A78)</f>
        <v>78</v>
      </c>
      <c r="B60">
        <v>64250252</v>
      </c>
      <c r="C60">
        <v>64250235</v>
      </c>
      <c r="D60">
        <v>62001017</v>
      </c>
      <c r="E60">
        <v>1</v>
      </c>
      <c r="F60">
        <v>1</v>
      </c>
      <c r="G60">
        <v>15514512</v>
      </c>
      <c r="H60">
        <v>3</v>
      </c>
      <c r="I60" t="s">
        <v>253</v>
      </c>
      <c r="J60" t="s">
        <v>254</v>
      </c>
      <c r="K60" t="s">
        <v>255</v>
      </c>
      <c r="L60">
        <v>1348</v>
      </c>
      <c r="N60">
        <v>1009</v>
      </c>
      <c r="O60" t="s">
        <v>209</v>
      </c>
      <c r="P60" t="s">
        <v>209</v>
      </c>
      <c r="Q60">
        <v>1000</v>
      </c>
      <c r="X60">
        <v>2.4000000000000001E-5</v>
      </c>
      <c r="Y60">
        <v>8596.85</v>
      </c>
      <c r="Z60">
        <v>0</v>
      </c>
      <c r="AA60">
        <v>0</v>
      </c>
      <c r="AB60">
        <v>0</v>
      </c>
      <c r="AC60">
        <v>0</v>
      </c>
      <c r="AD60">
        <v>1</v>
      </c>
      <c r="AE60">
        <v>0</v>
      </c>
      <c r="AF60" t="s">
        <v>3</v>
      </c>
      <c r="AG60">
        <v>2.4000000000000001E-5</v>
      </c>
      <c r="AH60">
        <v>2</v>
      </c>
      <c r="AI60">
        <v>64250240</v>
      </c>
      <c r="AJ60">
        <v>92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ROW(Source!A78)</f>
        <v>78</v>
      </c>
      <c r="B61">
        <v>64250253</v>
      </c>
      <c r="C61">
        <v>64250235</v>
      </c>
      <c r="D61">
        <v>61999975</v>
      </c>
      <c r="E61">
        <v>1</v>
      </c>
      <c r="F61">
        <v>1</v>
      </c>
      <c r="G61">
        <v>15514512</v>
      </c>
      <c r="H61">
        <v>3</v>
      </c>
      <c r="I61" t="s">
        <v>256</v>
      </c>
      <c r="J61" t="s">
        <v>257</v>
      </c>
      <c r="K61" t="s">
        <v>258</v>
      </c>
      <c r="L61">
        <v>1354</v>
      </c>
      <c r="N61">
        <v>1010</v>
      </c>
      <c r="O61" t="s">
        <v>55</v>
      </c>
      <c r="P61" t="s">
        <v>55</v>
      </c>
      <c r="Q61">
        <v>1</v>
      </c>
      <c r="X61">
        <v>97.6</v>
      </c>
      <c r="Y61">
        <v>3.86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3</v>
      </c>
      <c r="AG61">
        <v>97.6</v>
      </c>
      <c r="AH61">
        <v>2</v>
      </c>
      <c r="AI61">
        <v>64250241</v>
      </c>
      <c r="AJ61">
        <v>93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ROW(Source!A78)</f>
        <v>78</v>
      </c>
      <c r="B62">
        <v>64250254</v>
      </c>
      <c r="C62">
        <v>64250235</v>
      </c>
      <c r="D62">
        <v>62000150</v>
      </c>
      <c r="E62">
        <v>1</v>
      </c>
      <c r="F62">
        <v>1</v>
      </c>
      <c r="G62">
        <v>15514512</v>
      </c>
      <c r="H62">
        <v>3</v>
      </c>
      <c r="I62" t="s">
        <v>206</v>
      </c>
      <c r="J62" t="s">
        <v>207</v>
      </c>
      <c r="K62" t="s">
        <v>208</v>
      </c>
      <c r="L62">
        <v>1348</v>
      </c>
      <c r="N62">
        <v>1009</v>
      </c>
      <c r="O62" t="s">
        <v>209</v>
      </c>
      <c r="P62" t="s">
        <v>209</v>
      </c>
      <c r="Q62">
        <v>1000</v>
      </c>
      <c r="X62">
        <v>2.7000000000000001E-3</v>
      </c>
      <c r="Y62">
        <v>11242.42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0</v>
      </c>
      <c r="AF62" t="s">
        <v>3</v>
      </c>
      <c r="AG62">
        <v>2.7000000000000001E-3</v>
      </c>
      <c r="AH62">
        <v>2</v>
      </c>
      <c r="AI62">
        <v>64250242</v>
      </c>
      <c r="AJ62">
        <v>94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ROW(Source!A78)</f>
        <v>78</v>
      </c>
      <c r="B63">
        <v>64250255</v>
      </c>
      <c r="C63">
        <v>64250235</v>
      </c>
      <c r="D63">
        <v>62946205</v>
      </c>
      <c r="E63">
        <v>1076</v>
      </c>
      <c r="F63">
        <v>1</v>
      </c>
      <c r="G63">
        <v>15514512</v>
      </c>
      <c r="H63">
        <v>3</v>
      </c>
      <c r="I63" t="s">
        <v>263</v>
      </c>
      <c r="J63" t="s">
        <v>3</v>
      </c>
      <c r="K63" t="s">
        <v>264</v>
      </c>
      <c r="L63">
        <v>1346</v>
      </c>
      <c r="N63">
        <v>1009</v>
      </c>
      <c r="O63" t="s">
        <v>213</v>
      </c>
      <c r="P63" t="s">
        <v>213</v>
      </c>
      <c r="Q63">
        <v>1</v>
      </c>
      <c r="X63">
        <v>2.7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 t="s">
        <v>3</v>
      </c>
      <c r="AG63">
        <v>2.7</v>
      </c>
      <c r="AH63">
        <v>3</v>
      </c>
      <c r="AI63">
        <v>-1</v>
      </c>
      <c r="AJ63" t="s">
        <v>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ROW(Source!A78)</f>
        <v>78</v>
      </c>
      <c r="B64">
        <v>64250256</v>
      </c>
      <c r="C64">
        <v>64250235</v>
      </c>
      <c r="D64">
        <v>61975787</v>
      </c>
      <c r="E64">
        <v>1076</v>
      </c>
      <c r="F64">
        <v>1</v>
      </c>
      <c r="G64">
        <v>15514512</v>
      </c>
      <c r="H64">
        <v>3</v>
      </c>
      <c r="I64" t="s">
        <v>265</v>
      </c>
      <c r="J64" t="s">
        <v>3</v>
      </c>
      <c r="K64" t="s">
        <v>266</v>
      </c>
      <c r="L64">
        <v>1354</v>
      </c>
      <c r="N64">
        <v>1010</v>
      </c>
      <c r="O64" t="s">
        <v>55</v>
      </c>
      <c r="P64" t="s">
        <v>55</v>
      </c>
      <c r="Q64">
        <v>1</v>
      </c>
      <c r="X64">
        <v>102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 t="s">
        <v>3</v>
      </c>
      <c r="AG64">
        <v>102</v>
      </c>
      <c r="AH64">
        <v>3</v>
      </c>
      <c r="AI64">
        <v>-1</v>
      </c>
      <c r="AJ64" t="s">
        <v>3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ROW(Source!A85)</f>
        <v>85</v>
      </c>
      <c r="B65">
        <v>64250530</v>
      </c>
      <c r="C65">
        <v>64250522</v>
      </c>
      <c r="D65">
        <v>62945603</v>
      </c>
      <c r="E65">
        <v>15514512</v>
      </c>
      <c r="F65">
        <v>1</v>
      </c>
      <c r="G65">
        <v>15514512</v>
      </c>
      <c r="H65">
        <v>1</v>
      </c>
      <c r="I65" t="s">
        <v>192</v>
      </c>
      <c r="J65" t="s">
        <v>3</v>
      </c>
      <c r="K65" t="s">
        <v>193</v>
      </c>
      <c r="L65">
        <v>1191</v>
      </c>
      <c r="N65">
        <v>1013</v>
      </c>
      <c r="O65" t="s">
        <v>194</v>
      </c>
      <c r="P65" t="s">
        <v>194</v>
      </c>
      <c r="Q65">
        <v>1</v>
      </c>
      <c r="X65">
        <v>80.5</v>
      </c>
      <c r="Y65">
        <v>0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1</v>
      </c>
      <c r="AF65" t="s">
        <v>3</v>
      </c>
      <c r="AG65">
        <v>80.5</v>
      </c>
      <c r="AH65">
        <v>2</v>
      </c>
      <c r="AI65">
        <v>64250523</v>
      </c>
      <c r="AJ65">
        <v>100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ROW(Source!A85)</f>
        <v>85</v>
      </c>
      <c r="B66">
        <v>64250531</v>
      </c>
      <c r="C66">
        <v>64250522</v>
      </c>
      <c r="D66">
        <v>62958627</v>
      </c>
      <c r="E66">
        <v>1</v>
      </c>
      <c r="F66">
        <v>1</v>
      </c>
      <c r="G66">
        <v>15514512</v>
      </c>
      <c r="H66">
        <v>2</v>
      </c>
      <c r="I66" t="s">
        <v>244</v>
      </c>
      <c r="J66" t="s">
        <v>245</v>
      </c>
      <c r="K66" t="s">
        <v>246</v>
      </c>
      <c r="L66">
        <v>1368</v>
      </c>
      <c r="N66">
        <v>1011</v>
      </c>
      <c r="O66" t="s">
        <v>198</v>
      </c>
      <c r="P66" t="s">
        <v>198</v>
      </c>
      <c r="Q66">
        <v>1</v>
      </c>
      <c r="X66">
        <v>5</v>
      </c>
      <c r="Y66">
        <v>0</v>
      </c>
      <c r="Z66">
        <v>441.32</v>
      </c>
      <c r="AA66">
        <v>1.36</v>
      </c>
      <c r="AB66">
        <v>0</v>
      </c>
      <c r="AC66">
        <v>0</v>
      </c>
      <c r="AD66">
        <v>1</v>
      </c>
      <c r="AE66">
        <v>0</v>
      </c>
      <c r="AF66" t="s">
        <v>3</v>
      </c>
      <c r="AG66">
        <v>5</v>
      </c>
      <c r="AH66">
        <v>2</v>
      </c>
      <c r="AI66">
        <v>64250524</v>
      </c>
      <c r="AJ66">
        <v>101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ROW(Source!A91)</f>
        <v>91</v>
      </c>
      <c r="B67">
        <v>64250276</v>
      </c>
      <c r="C67">
        <v>64250263</v>
      </c>
      <c r="D67">
        <v>62945603</v>
      </c>
      <c r="E67">
        <v>1076</v>
      </c>
      <c r="F67">
        <v>1</v>
      </c>
      <c r="G67">
        <v>15514512</v>
      </c>
      <c r="H67">
        <v>1</v>
      </c>
      <c r="I67" t="s">
        <v>192</v>
      </c>
      <c r="J67" t="s">
        <v>3</v>
      </c>
      <c r="K67" t="s">
        <v>193</v>
      </c>
      <c r="L67">
        <v>1191</v>
      </c>
      <c r="N67">
        <v>1013</v>
      </c>
      <c r="O67" t="s">
        <v>194</v>
      </c>
      <c r="P67" t="s">
        <v>194</v>
      </c>
      <c r="Q67">
        <v>1</v>
      </c>
      <c r="X67">
        <v>70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1</v>
      </c>
      <c r="AF67" t="s">
        <v>3</v>
      </c>
      <c r="AG67">
        <v>70</v>
      </c>
      <c r="AH67">
        <v>2</v>
      </c>
      <c r="AI67">
        <v>64250264</v>
      </c>
      <c r="AJ67">
        <v>107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ROW(Source!A91)</f>
        <v>91</v>
      </c>
      <c r="B68">
        <v>64250277</v>
      </c>
      <c r="C68">
        <v>64250263</v>
      </c>
      <c r="D68">
        <v>62030395</v>
      </c>
      <c r="E68">
        <v>1</v>
      </c>
      <c r="F68">
        <v>1</v>
      </c>
      <c r="G68">
        <v>15514512</v>
      </c>
      <c r="H68">
        <v>2</v>
      </c>
      <c r="I68" t="s">
        <v>247</v>
      </c>
      <c r="J68" t="s">
        <v>248</v>
      </c>
      <c r="K68" t="s">
        <v>249</v>
      </c>
      <c r="L68">
        <v>1368</v>
      </c>
      <c r="N68">
        <v>1011</v>
      </c>
      <c r="O68" t="s">
        <v>198</v>
      </c>
      <c r="P68" t="s">
        <v>198</v>
      </c>
      <c r="Q68">
        <v>1</v>
      </c>
      <c r="X68">
        <v>4</v>
      </c>
      <c r="Y68">
        <v>0</v>
      </c>
      <c r="Z68">
        <v>7.11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3</v>
      </c>
      <c r="AG68">
        <v>4</v>
      </c>
      <c r="AH68">
        <v>2</v>
      </c>
      <c r="AI68">
        <v>64250265</v>
      </c>
      <c r="AJ68">
        <v>108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ROW(Source!A91)</f>
        <v>91</v>
      </c>
      <c r="B69">
        <v>64250278</v>
      </c>
      <c r="C69">
        <v>64250263</v>
      </c>
      <c r="D69">
        <v>62030693</v>
      </c>
      <c r="E69">
        <v>1</v>
      </c>
      <c r="F69">
        <v>1</v>
      </c>
      <c r="G69">
        <v>15514512</v>
      </c>
      <c r="H69">
        <v>2</v>
      </c>
      <c r="I69" t="s">
        <v>195</v>
      </c>
      <c r="J69" t="s">
        <v>196</v>
      </c>
      <c r="K69" t="s">
        <v>197</v>
      </c>
      <c r="L69">
        <v>1368</v>
      </c>
      <c r="N69">
        <v>1011</v>
      </c>
      <c r="O69" t="s">
        <v>198</v>
      </c>
      <c r="P69" t="s">
        <v>198</v>
      </c>
      <c r="Q69">
        <v>1</v>
      </c>
      <c r="X69">
        <v>0.11</v>
      </c>
      <c r="Y69">
        <v>0</v>
      </c>
      <c r="Z69">
        <v>83.1</v>
      </c>
      <c r="AA69">
        <v>12.62</v>
      </c>
      <c r="AB69">
        <v>0</v>
      </c>
      <c r="AC69">
        <v>0</v>
      </c>
      <c r="AD69">
        <v>1</v>
      </c>
      <c r="AE69">
        <v>0</v>
      </c>
      <c r="AF69" t="s">
        <v>3</v>
      </c>
      <c r="AG69">
        <v>0.11</v>
      </c>
      <c r="AH69">
        <v>2</v>
      </c>
      <c r="AI69">
        <v>64250266</v>
      </c>
      <c r="AJ69">
        <v>109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ROW(Source!A91)</f>
        <v>91</v>
      </c>
      <c r="B70">
        <v>64250279</v>
      </c>
      <c r="C70">
        <v>64250263</v>
      </c>
      <c r="D70">
        <v>62000544</v>
      </c>
      <c r="E70">
        <v>1</v>
      </c>
      <c r="F70">
        <v>1</v>
      </c>
      <c r="G70">
        <v>15514512</v>
      </c>
      <c r="H70">
        <v>3</v>
      </c>
      <c r="I70" t="s">
        <v>250</v>
      </c>
      <c r="J70" t="s">
        <v>251</v>
      </c>
      <c r="K70" t="s">
        <v>252</v>
      </c>
      <c r="L70">
        <v>1348</v>
      </c>
      <c r="N70">
        <v>1009</v>
      </c>
      <c r="O70" t="s">
        <v>209</v>
      </c>
      <c r="P70" t="s">
        <v>209</v>
      </c>
      <c r="Q70">
        <v>1000</v>
      </c>
      <c r="X70">
        <v>1.4E-2</v>
      </c>
      <c r="Y70">
        <v>7254.88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0</v>
      </c>
      <c r="AF70" t="s">
        <v>3</v>
      </c>
      <c r="AG70">
        <v>1.4E-2</v>
      </c>
      <c r="AH70">
        <v>2</v>
      </c>
      <c r="AI70">
        <v>64250267</v>
      </c>
      <c r="AJ70">
        <v>110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ROW(Source!A91)</f>
        <v>91</v>
      </c>
      <c r="B71">
        <v>64250280</v>
      </c>
      <c r="C71">
        <v>64250263</v>
      </c>
      <c r="D71">
        <v>62001017</v>
      </c>
      <c r="E71">
        <v>1</v>
      </c>
      <c r="F71">
        <v>1</v>
      </c>
      <c r="G71">
        <v>15514512</v>
      </c>
      <c r="H71">
        <v>3</v>
      </c>
      <c r="I71" t="s">
        <v>253</v>
      </c>
      <c r="J71" t="s">
        <v>254</v>
      </c>
      <c r="K71" t="s">
        <v>255</v>
      </c>
      <c r="L71">
        <v>1348</v>
      </c>
      <c r="N71">
        <v>1009</v>
      </c>
      <c r="O71" t="s">
        <v>209</v>
      </c>
      <c r="P71" t="s">
        <v>209</v>
      </c>
      <c r="Q71">
        <v>1000</v>
      </c>
      <c r="X71">
        <v>2.4000000000000001E-5</v>
      </c>
      <c r="Y71">
        <v>8596.85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0</v>
      </c>
      <c r="AF71" t="s">
        <v>3</v>
      </c>
      <c r="AG71">
        <v>2.4000000000000001E-5</v>
      </c>
      <c r="AH71">
        <v>2</v>
      </c>
      <c r="AI71">
        <v>64250268</v>
      </c>
      <c r="AJ71">
        <v>111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ROW(Source!A91)</f>
        <v>91</v>
      </c>
      <c r="B72">
        <v>64250281</v>
      </c>
      <c r="C72">
        <v>64250263</v>
      </c>
      <c r="D72">
        <v>61999975</v>
      </c>
      <c r="E72">
        <v>1</v>
      </c>
      <c r="F72">
        <v>1</v>
      </c>
      <c r="G72">
        <v>15514512</v>
      </c>
      <c r="H72">
        <v>3</v>
      </c>
      <c r="I72" t="s">
        <v>256</v>
      </c>
      <c r="J72" t="s">
        <v>257</v>
      </c>
      <c r="K72" t="s">
        <v>258</v>
      </c>
      <c r="L72">
        <v>1354</v>
      </c>
      <c r="N72">
        <v>1010</v>
      </c>
      <c r="O72" t="s">
        <v>55</v>
      </c>
      <c r="P72" t="s">
        <v>55</v>
      </c>
      <c r="Q72">
        <v>1</v>
      </c>
      <c r="X72">
        <v>97.6</v>
      </c>
      <c r="Y72">
        <v>3.86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0</v>
      </c>
      <c r="AF72" t="s">
        <v>3</v>
      </c>
      <c r="AG72">
        <v>97.6</v>
      </c>
      <c r="AH72">
        <v>2</v>
      </c>
      <c r="AI72">
        <v>64250269</v>
      </c>
      <c r="AJ72">
        <v>112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ROW(Source!A91)</f>
        <v>91</v>
      </c>
      <c r="B73">
        <v>64250282</v>
      </c>
      <c r="C73">
        <v>64250263</v>
      </c>
      <c r="D73">
        <v>62000150</v>
      </c>
      <c r="E73">
        <v>1</v>
      </c>
      <c r="F73">
        <v>1</v>
      </c>
      <c r="G73">
        <v>15514512</v>
      </c>
      <c r="H73">
        <v>3</v>
      </c>
      <c r="I73" t="s">
        <v>206</v>
      </c>
      <c r="J73" t="s">
        <v>207</v>
      </c>
      <c r="K73" t="s">
        <v>208</v>
      </c>
      <c r="L73">
        <v>1348</v>
      </c>
      <c r="N73">
        <v>1009</v>
      </c>
      <c r="O73" t="s">
        <v>209</v>
      </c>
      <c r="P73" t="s">
        <v>209</v>
      </c>
      <c r="Q73">
        <v>1000</v>
      </c>
      <c r="X73">
        <v>2.7000000000000001E-3</v>
      </c>
      <c r="Y73">
        <v>11242.42</v>
      </c>
      <c r="Z73">
        <v>0</v>
      </c>
      <c r="AA73">
        <v>0</v>
      </c>
      <c r="AB73">
        <v>0</v>
      </c>
      <c r="AC73">
        <v>0</v>
      </c>
      <c r="AD73">
        <v>1</v>
      </c>
      <c r="AE73">
        <v>0</v>
      </c>
      <c r="AF73" t="s">
        <v>3</v>
      </c>
      <c r="AG73">
        <v>2.7000000000000001E-3</v>
      </c>
      <c r="AH73">
        <v>2</v>
      </c>
      <c r="AI73">
        <v>64250270</v>
      </c>
      <c r="AJ73">
        <v>113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ROW(Source!A91)</f>
        <v>91</v>
      </c>
      <c r="B74">
        <v>64250283</v>
      </c>
      <c r="C74">
        <v>64250263</v>
      </c>
      <c r="D74">
        <v>62946205</v>
      </c>
      <c r="E74">
        <v>1076</v>
      </c>
      <c r="F74">
        <v>1</v>
      </c>
      <c r="G74">
        <v>15514512</v>
      </c>
      <c r="H74">
        <v>3</v>
      </c>
      <c r="I74" t="s">
        <v>263</v>
      </c>
      <c r="J74" t="s">
        <v>3</v>
      </c>
      <c r="K74" t="s">
        <v>264</v>
      </c>
      <c r="L74">
        <v>1346</v>
      </c>
      <c r="N74">
        <v>1009</v>
      </c>
      <c r="O74" t="s">
        <v>213</v>
      </c>
      <c r="P74" t="s">
        <v>213</v>
      </c>
      <c r="Q74">
        <v>1</v>
      </c>
      <c r="X74">
        <v>2.7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 t="s">
        <v>3</v>
      </c>
      <c r="AG74">
        <v>2.7</v>
      </c>
      <c r="AH74">
        <v>3</v>
      </c>
      <c r="AI74">
        <v>-1</v>
      </c>
      <c r="AJ74" t="s">
        <v>3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ROW(Source!A91)</f>
        <v>91</v>
      </c>
      <c r="B75">
        <v>64250284</v>
      </c>
      <c r="C75">
        <v>64250263</v>
      </c>
      <c r="D75">
        <v>61975787</v>
      </c>
      <c r="E75">
        <v>1076</v>
      </c>
      <c r="F75">
        <v>1</v>
      </c>
      <c r="G75">
        <v>15514512</v>
      </c>
      <c r="H75">
        <v>3</v>
      </c>
      <c r="I75" t="s">
        <v>265</v>
      </c>
      <c r="J75" t="s">
        <v>3</v>
      </c>
      <c r="K75" t="s">
        <v>266</v>
      </c>
      <c r="L75">
        <v>1354</v>
      </c>
      <c r="N75">
        <v>1010</v>
      </c>
      <c r="O75" t="s">
        <v>55</v>
      </c>
      <c r="P75" t="s">
        <v>55</v>
      </c>
      <c r="Q75">
        <v>1</v>
      </c>
      <c r="X75">
        <v>102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 t="s">
        <v>3</v>
      </c>
      <c r="AG75">
        <v>102</v>
      </c>
      <c r="AH75">
        <v>3</v>
      </c>
      <c r="AI75">
        <v>-1</v>
      </c>
      <c r="AJ75" t="s">
        <v>3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ROW(Source!A98)</f>
        <v>98</v>
      </c>
      <c r="B76">
        <v>64250545</v>
      </c>
      <c r="C76">
        <v>64250537</v>
      </c>
      <c r="D76">
        <v>62945603</v>
      </c>
      <c r="E76">
        <v>15514512</v>
      </c>
      <c r="F76">
        <v>1</v>
      </c>
      <c r="G76">
        <v>15514512</v>
      </c>
      <c r="H76">
        <v>1</v>
      </c>
      <c r="I76" t="s">
        <v>192</v>
      </c>
      <c r="J76" t="s">
        <v>3</v>
      </c>
      <c r="K76" t="s">
        <v>193</v>
      </c>
      <c r="L76">
        <v>1191</v>
      </c>
      <c r="N76">
        <v>1013</v>
      </c>
      <c r="O76" t="s">
        <v>194</v>
      </c>
      <c r="P76" t="s">
        <v>194</v>
      </c>
      <c r="Q76">
        <v>1</v>
      </c>
      <c r="X76">
        <v>80.5</v>
      </c>
      <c r="Y76">
        <v>0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1</v>
      </c>
      <c r="AF76" t="s">
        <v>3</v>
      </c>
      <c r="AG76">
        <v>80.5</v>
      </c>
      <c r="AH76">
        <v>2</v>
      </c>
      <c r="AI76">
        <v>64250538</v>
      </c>
      <c r="AJ76">
        <v>119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ROW(Source!A98)</f>
        <v>98</v>
      </c>
      <c r="B77">
        <v>64250546</v>
      </c>
      <c r="C77">
        <v>64250537</v>
      </c>
      <c r="D77">
        <v>62958627</v>
      </c>
      <c r="E77">
        <v>1</v>
      </c>
      <c r="F77">
        <v>1</v>
      </c>
      <c r="G77">
        <v>15514512</v>
      </c>
      <c r="H77">
        <v>2</v>
      </c>
      <c r="I77" t="s">
        <v>244</v>
      </c>
      <c r="J77" t="s">
        <v>245</v>
      </c>
      <c r="K77" t="s">
        <v>246</v>
      </c>
      <c r="L77">
        <v>1368</v>
      </c>
      <c r="N77">
        <v>1011</v>
      </c>
      <c r="O77" t="s">
        <v>198</v>
      </c>
      <c r="P77" t="s">
        <v>198</v>
      </c>
      <c r="Q77">
        <v>1</v>
      </c>
      <c r="X77">
        <v>5</v>
      </c>
      <c r="Y77">
        <v>0</v>
      </c>
      <c r="Z77">
        <v>441.32</v>
      </c>
      <c r="AA77">
        <v>1.36</v>
      </c>
      <c r="AB77">
        <v>0</v>
      </c>
      <c r="AC77">
        <v>0</v>
      </c>
      <c r="AD77">
        <v>1</v>
      </c>
      <c r="AE77">
        <v>0</v>
      </c>
      <c r="AF77" t="s">
        <v>3</v>
      </c>
      <c r="AG77">
        <v>5</v>
      </c>
      <c r="AH77">
        <v>2</v>
      </c>
      <c r="AI77">
        <v>64250539</v>
      </c>
      <c r="AJ77">
        <v>120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ROW(Source!A104)</f>
        <v>104</v>
      </c>
      <c r="B78">
        <v>64250304</v>
      </c>
      <c r="C78">
        <v>64250291</v>
      </c>
      <c r="D78">
        <v>62945603</v>
      </c>
      <c r="E78">
        <v>1076</v>
      </c>
      <c r="F78">
        <v>1</v>
      </c>
      <c r="G78">
        <v>15514512</v>
      </c>
      <c r="H78">
        <v>1</v>
      </c>
      <c r="I78" t="s">
        <v>192</v>
      </c>
      <c r="J78" t="s">
        <v>3</v>
      </c>
      <c r="K78" t="s">
        <v>193</v>
      </c>
      <c r="L78">
        <v>1191</v>
      </c>
      <c r="N78">
        <v>1013</v>
      </c>
      <c r="O78" t="s">
        <v>194</v>
      </c>
      <c r="P78" t="s">
        <v>194</v>
      </c>
      <c r="Q78">
        <v>1</v>
      </c>
      <c r="X78">
        <v>70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1</v>
      </c>
      <c r="AF78" t="s">
        <v>3</v>
      </c>
      <c r="AG78">
        <v>70</v>
      </c>
      <c r="AH78">
        <v>2</v>
      </c>
      <c r="AI78">
        <v>64250292</v>
      </c>
      <c r="AJ78">
        <v>126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ROW(Source!A104)</f>
        <v>104</v>
      </c>
      <c r="B79">
        <v>64250305</v>
      </c>
      <c r="C79">
        <v>64250291</v>
      </c>
      <c r="D79">
        <v>62030395</v>
      </c>
      <c r="E79">
        <v>1</v>
      </c>
      <c r="F79">
        <v>1</v>
      </c>
      <c r="G79">
        <v>15514512</v>
      </c>
      <c r="H79">
        <v>2</v>
      </c>
      <c r="I79" t="s">
        <v>247</v>
      </c>
      <c r="J79" t="s">
        <v>248</v>
      </c>
      <c r="K79" t="s">
        <v>249</v>
      </c>
      <c r="L79">
        <v>1368</v>
      </c>
      <c r="N79">
        <v>1011</v>
      </c>
      <c r="O79" t="s">
        <v>198</v>
      </c>
      <c r="P79" t="s">
        <v>198</v>
      </c>
      <c r="Q79">
        <v>1</v>
      </c>
      <c r="X79">
        <v>4</v>
      </c>
      <c r="Y79">
        <v>0</v>
      </c>
      <c r="Z79">
        <v>7.11</v>
      </c>
      <c r="AA79">
        <v>0</v>
      </c>
      <c r="AB79">
        <v>0</v>
      </c>
      <c r="AC79">
        <v>0</v>
      </c>
      <c r="AD79">
        <v>1</v>
      </c>
      <c r="AE79">
        <v>0</v>
      </c>
      <c r="AF79" t="s">
        <v>3</v>
      </c>
      <c r="AG79">
        <v>4</v>
      </c>
      <c r="AH79">
        <v>2</v>
      </c>
      <c r="AI79">
        <v>64250293</v>
      </c>
      <c r="AJ79">
        <v>127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ROW(Source!A104)</f>
        <v>104</v>
      </c>
      <c r="B80">
        <v>64250306</v>
      </c>
      <c r="C80">
        <v>64250291</v>
      </c>
      <c r="D80">
        <v>62030693</v>
      </c>
      <c r="E80">
        <v>1</v>
      </c>
      <c r="F80">
        <v>1</v>
      </c>
      <c r="G80">
        <v>15514512</v>
      </c>
      <c r="H80">
        <v>2</v>
      </c>
      <c r="I80" t="s">
        <v>195</v>
      </c>
      <c r="J80" t="s">
        <v>196</v>
      </c>
      <c r="K80" t="s">
        <v>197</v>
      </c>
      <c r="L80">
        <v>1368</v>
      </c>
      <c r="N80">
        <v>1011</v>
      </c>
      <c r="O80" t="s">
        <v>198</v>
      </c>
      <c r="P80" t="s">
        <v>198</v>
      </c>
      <c r="Q80">
        <v>1</v>
      </c>
      <c r="X80">
        <v>0.11</v>
      </c>
      <c r="Y80">
        <v>0</v>
      </c>
      <c r="Z80">
        <v>83.1</v>
      </c>
      <c r="AA80">
        <v>12.62</v>
      </c>
      <c r="AB80">
        <v>0</v>
      </c>
      <c r="AC80">
        <v>0</v>
      </c>
      <c r="AD80">
        <v>1</v>
      </c>
      <c r="AE80">
        <v>0</v>
      </c>
      <c r="AF80" t="s">
        <v>3</v>
      </c>
      <c r="AG80">
        <v>0.11</v>
      </c>
      <c r="AH80">
        <v>2</v>
      </c>
      <c r="AI80">
        <v>64250294</v>
      </c>
      <c r="AJ80">
        <v>128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ROW(Source!A104)</f>
        <v>104</v>
      </c>
      <c r="B81">
        <v>64250307</v>
      </c>
      <c r="C81">
        <v>64250291</v>
      </c>
      <c r="D81">
        <v>62000544</v>
      </c>
      <c r="E81">
        <v>1</v>
      </c>
      <c r="F81">
        <v>1</v>
      </c>
      <c r="G81">
        <v>15514512</v>
      </c>
      <c r="H81">
        <v>3</v>
      </c>
      <c r="I81" t="s">
        <v>250</v>
      </c>
      <c r="J81" t="s">
        <v>251</v>
      </c>
      <c r="K81" t="s">
        <v>252</v>
      </c>
      <c r="L81">
        <v>1348</v>
      </c>
      <c r="N81">
        <v>1009</v>
      </c>
      <c r="O81" t="s">
        <v>209</v>
      </c>
      <c r="P81" t="s">
        <v>209</v>
      </c>
      <c r="Q81">
        <v>1000</v>
      </c>
      <c r="X81">
        <v>1.4E-2</v>
      </c>
      <c r="Y81">
        <v>7254.88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0</v>
      </c>
      <c r="AF81" t="s">
        <v>3</v>
      </c>
      <c r="AG81">
        <v>1.4E-2</v>
      </c>
      <c r="AH81">
        <v>2</v>
      </c>
      <c r="AI81">
        <v>64250295</v>
      </c>
      <c r="AJ81">
        <v>129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ROW(Source!A104)</f>
        <v>104</v>
      </c>
      <c r="B82">
        <v>64250308</v>
      </c>
      <c r="C82">
        <v>64250291</v>
      </c>
      <c r="D82">
        <v>62001017</v>
      </c>
      <c r="E82">
        <v>1</v>
      </c>
      <c r="F82">
        <v>1</v>
      </c>
      <c r="G82">
        <v>15514512</v>
      </c>
      <c r="H82">
        <v>3</v>
      </c>
      <c r="I82" t="s">
        <v>253</v>
      </c>
      <c r="J82" t="s">
        <v>254</v>
      </c>
      <c r="K82" t="s">
        <v>255</v>
      </c>
      <c r="L82">
        <v>1348</v>
      </c>
      <c r="N82">
        <v>1009</v>
      </c>
      <c r="O82" t="s">
        <v>209</v>
      </c>
      <c r="P82" t="s">
        <v>209</v>
      </c>
      <c r="Q82">
        <v>1000</v>
      </c>
      <c r="X82">
        <v>2.4000000000000001E-5</v>
      </c>
      <c r="Y82">
        <v>8596.85</v>
      </c>
      <c r="Z82">
        <v>0</v>
      </c>
      <c r="AA82">
        <v>0</v>
      </c>
      <c r="AB82">
        <v>0</v>
      </c>
      <c r="AC82">
        <v>0</v>
      </c>
      <c r="AD82">
        <v>1</v>
      </c>
      <c r="AE82">
        <v>0</v>
      </c>
      <c r="AF82" t="s">
        <v>3</v>
      </c>
      <c r="AG82">
        <v>2.4000000000000001E-5</v>
      </c>
      <c r="AH82">
        <v>2</v>
      </c>
      <c r="AI82">
        <v>64250296</v>
      </c>
      <c r="AJ82">
        <v>130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ROW(Source!A104)</f>
        <v>104</v>
      </c>
      <c r="B83">
        <v>64250309</v>
      </c>
      <c r="C83">
        <v>64250291</v>
      </c>
      <c r="D83">
        <v>61999975</v>
      </c>
      <c r="E83">
        <v>1</v>
      </c>
      <c r="F83">
        <v>1</v>
      </c>
      <c r="G83">
        <v>15514512</v>
      </c>
      <c r="H83">
        <v>3</v>
      </c>
      <c r="I83" t="s">
        <v>256</v>
      </c>
      <c r="J83" t="s">
        <v>257</v>
      </c>
      <c r="K83" t="s">
        <v>258</v>
      </c>
      <c r="L83">
        <v>1354</v>
      </c>
      <c r="N83">
        <v>1010</v>
      </c>
      <c r="O83" t="s">
        <v>55</v>
      </c>
      <c r="P83" t="s">
        <v>55</v>
      </c>
      <c r="Q83">
        <v>1</v>
      </c>
      <c r="X83">
        <v>97.6</v>
      </c>
      <c r="Y83">
        <v>3.86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0</v>
      </c>
      <c r="AF83" t="s">
        <v>3</v>
      </c>
      <c r="AG83">
        <v>97.6</v>
      </c>
      <c r="AH83">
        <v>2</v>
      </c>
      <c r="AI83">
        <v>64250297</v>
      </c>
      <c r="AJ83">
        <v>131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ROW(Source!A104)</f>
        <v>104</v>
      </c>
      <c r="B84">
        <v>64250310</v>
      </c>
      <c r="C84">
        <v>64250291</v>
      </c>
      <c r="D84">
        <v>62000150</v>
      </c>
      <c r="E84">
        <v>1</v>
      </c>
      <c r="F84">
        <v>1</v>
      </c>
      <c r="G84">
        <v>15514512</v>
      </c>
      <c r="H84">
        <v>3</v>
      </c>
      <c r="I84" t="s">
        <v>206</v>
      </c>
      <c r="J84" t="s">
        <v>207</v>
      </c>
      <c r="K84" t="s">
        <v>208</v>
      </c>
      <c r="L84">
        <v>1348</v>
      </c>
      <c r="N84">
        <v>1009</v>
      </c>
      <c r="O84" t="s">
        <v>209</v>
      </c>
      <c r="P84" t="s">
        <v>209</v>
      </c>
      <c r="Q84">
        <v>1000</v>
      </c>
      <c r="X84">
        <v>2.7000000000000001E-3</v>
      </c>
      <c r="Y84">
        <v>11242.42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0</v>
      </c>
      <c r="AF84" t="s">
        <v>3</v>
      </c>
      <c r="AG84">
        <v>2.7000000000000001E-3</v>
      </c>
      <c r="AH84">
        <v>2</v>
      </c>
      <c r="AI84">
        <v>64250298</v>
      </c>
      <c r="AJ84">
        <v>132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ROW(Source!A104)</f>
        <v>104</v>
      </c>
      <c r="B85">
        <v>64250311</v>
      </c>
      <c r="C85">
        <v>64250291</v>
      </c>
      <c r="D85">
        <v>62946205</v>
      </c>
      <c r="E85">
        <v>1076</v>
      </c>
      <c r="F85">
        <v>1</v>
      </c>
      <c r="G85">
        <v>15514512</v>
      </c>
      <c r="H85">
        <v>3</v>
      </c>
      <c r="I85" t="s">
        <v>263</v>
      </c>
      <c r="J85" t="s">
        <v>3</v>
      </c>
      <c r="K85" t="s">
        <v>264</v>
      </c>
      <c r="L85">
        <v>1346</v>
      </c>
      <c r="N85">
        <v>1009</v>
      </c>
      <c r="O85" t="s">
        <v>213</v>
      </c>
      <c r="P85" t="s">
        <v>213</v>
      </c>
      <c r="Q85">
        <v>1</v>
      </c>
      <c r="X85">
        <v>2.7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 t="s">
        <v>3</v>
      </c>
      <c r="AG85">
        <v>2.7</v>
      </c>
      <c r="AH85">
        <v>3</v>
      </c>
      <c r="AI85">
        <v>-1</v>
      </c>
      <c r="AJ85" t="s">
        <v>3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ROW(Source!A104)</f>
        <v>104</v>
      </c>
      <c r="B86">
        <v>64250312</v>
      </c>
      <c r="C86">
        <v>64250291</v>
      </c>
      <c r="D86">
        <v>61975787</v>
      </c>
      <c r="E86">
        <v>1076</v>
      </c>
      <c r="F86">
        <v>1</v>
      </c>
      <c r="G86">
        <v>15514512</v>
      </c>
      <c r="H86">
        <v>3</v>
      </c>
      <c r="I86" t="s">
        <v>265</v>
      </c>
      <c r="J86" t="s">
        <v>3</v>
      </c>
      <c r="K86" t="s">
        <v>266</v>
      </c>
      <c r="L86">
        <v>1354</v>
      </c>
      <c r="N86">
        <v>1010</v>
      </c>
      <c r="O86" t="s">
        <v>55</v>
      </c>
      <c r="P86" t="s">
        <v>55</v>
      </c>
      <c r="Q86">
        <v>1</v>
      </c>
      <c r="X86">
        <v>102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 t="s">
        <v>3</v>
      </c>
      <c r="AG86">
        <v>102</v>
      </c>
      <c r="AH86">
        <v>3</v>
      </c>
      <c r="AI86">
        <v>-1</v>
      </c>
      <c r="AJ86" t="s">
        <v>3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ROW(Source!A111)</f>
        <v>111</v>
      </c>
      <c r="B87">
        <v>64250560</v>
      </c>
      <c r="C87">
        <v>64250552</v>
      </c>
      <c r="D87">
        <v>62945603</v>
      </c>
      <c r="E87">
        <v>15514512</v>
      </c>
      <c r="F87">
        <v>1</v>
      </c>
      <c r="G87">
        <v>15514512</v>
      </c>
      <c r="H87">
        <v>1</v>
      </c>
      <c r="I87" t="s">
        <v>192</v>
      </c>
      <c r="J87" t="s">
        <v>3</v>
      </c>
      <c r="K87" t="s">
        <v>193</v>
      </c>
      <c r="L87">
        <v>1191</v>
      </c>
      <c r="N87">
        <v>1013</v>
      </c>
      <c r="O87" t="s">
        <v>194</v>
      </c>
      <c r="P87" t="s">
        <v>194</v>
      </c>
      <c r="Q87">
        <v>1</v>
      </c>
      <c r="X87">
        <v>80.5</v>
      </c>
      <c r="Y87">
        <v>0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1</v>
      </c>
      <c r="AF87" t="s">
        <v>3</v>
      </c>
      <c r="AG87">
        <v>80.5</v>
      </c>
      <c r="AH87">
        <v>2</v>
      </c>
      <c r="AI87">
        <v>64250553</v>
      </c>
      <c r="AJ87">
        <v>138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ROW(Source!A111)</f>
        <v>111</v>
      </c>
      <c r="B88">
        <v>64250561</v>
      </c>
      <c r="C88">
        <v>64250552</v>
      </c>
      <c r="D88">
        <v>62958627</v>
      </c>
      <c r="E88">
        <v>1</v>
      </c>
      <c r="F88">
        <v>1</v>
      </c>
      <c r="G88">
        <v>15514512</v>
      </c>
      <c r="H88">
        <v>2</v>
      </c>
      <c r="I88" t="s">
        <v>244</v>
      </c>
      <c r="J88" t="s">
        <v>245</v>
      </c>
      <c r="K88" t="s">
        <v>246</v>
      </c>
      <c r="L88">
        <v>1368</v>
      </c>
      <c r="N88">
        <v>1011</v>
      </c>
      <c r="O88" t="s">
        <v>198</v>
      </c>
      <c r="P88" t="s">
        <v>198</v>
      </c>
      <c r="Q88">
        <v>1</v>
      </c>
      <c r="X88">
        <v>5</v>
      </c>
      <c r="Y88">
        <v>0</v>
      </c>
      <c r="Z88">
        <v>441.32</v>
      </c>
      <c r="AA88">
        <v>1.36</v>
      </c>
      <c r="AB88">
        <v>0</v>
      </c>
      <c r="AC88">
        <v>0</v>
      </c>
      <c r="AD88">
        <v>1</v>
      </c>
      <c r="AE88">
        <v>0</v>
      </c>
      <c r="AF88" t="s">
        <v>3</v>
      </c>
      <c r="AG88">
        <v>5</v>
      </c>
      <c r="AH88">
        <v>2</v>
      </c>
      <c r="AI88">
        <v>64250554</v>
      </c>
      <c r="AJ88">
        <v>139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ROW(Source!A117)</f>
        <v>117</v>
      </c>
      <c r="B89">
        <v>64250332</v>
      </c>
      <c r="C89">
        <v>64250319</v>
      </c>
      <c r="D89">
        <v>62945603</v>
      </c>
      <c r="E89">
        <v>1076</v>
      </c>
      <c r="F89">
        <v>1</v>
      </c>
      <c r="G89">
        <v>15514512</v>
      </c>
      <c r="H89">
        <v>1</v>
      </c>
      <c r="I89" t="s">
        <v>192</v>
      </c>
      <c r="J89" t="s">
        <v>3</v>
      </c>
      <c r="K89" t="s">
        <v>193</v>
      </c>
      <c r="L89">
        <v>1191</v>
      </c>
      <c r="N89">
        <v>1013</v>
      </c>
      <c r="O89" t="s">
        <v>194</v>
      </c>
      <c r="P89" t="s">
        <v>194</v>
      </c>
      <c r="Q89">
        <v>1</v>
      </c>
      <c r="X89">
        <v>70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1</v>
      </c>
      <c r="AE89">
        <v>1</v>
      </c>
      <c r="AF89" t="s">
        <v>3</v>
      </c>
      <c r="AG89">
        <v>70</v>
      </c>
      <c r="AH89">
        <v>2</v>
      </c>
      <c r="AI89">
        <v>64250320</v>
      </c>
      <c r="AJ89">
        <v>145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ROW(Source!A117)</f>
        <v>117</v>
      </c>
      <c r="B90">
        <v>64250333</v>
      </c>
      <c r="C90">
        <v>64250319</v>
      </c>
      <c r="D90">
        <v>62030395</v>
      </c>
      <c r="E90">
        <v>1</v>
      </c>
      <c r="F90">
        <v>1</v>
      </c>
      <c r="G90">
        <v>15514512</v>
      </c>
      <c r="H90">
        <v>2</v>
      </c>
      <c r="I90" t="s">
        <v>247</v>
      </c>
      <c r="J90" t="s">
        <v>248</v>
      </c>
      <c r="K90" t="s">
        <v>249</v>
      </c>
      <c r="L90">
        <v>1368</v>
      </c>
      <c r="N90">
        <v>1011</v>
      </c>
      <c r="O90" t="s">
        <v>198</v>
      </c>
      <c r="P90" t="s">
        <v>198</v>
      </c>
      <c r="Q90">
        <v>1</v>
      </c>
      <c r="X90">
        <v>4</v>
      </c>
      <c r="Y90">
        <v>0</v>
      </c>
      <c r="Z90">
        <v>7.11</v>
      </c>
      <c r="AA90">
        <v>0</v>
      </c>
      <c r="AB90">
        <v>0</v>
      </c>
      <c r="AC90">
        <v>0</v>
      </c>
      <c r="AD90">
        <v>1</v>
      </c>
      <c r="AE90">
        <v>0</v>
      </c>
      <c r="AF90" t="s">
        <v>3</v>
      </c>
      <c r="AG90">
        <v>4</v>
      </c>
      <c r="AH90">
        <v>2</v>
      </c>
      <c r="AI90">
        <v>64250321</v>
      </c>
      <c r="AJ90">
        <v>146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ROW(Source!A117)</f>
        <v>117</v>
      </c>
      <c r="B91">
        <v>64250334</v>
      </c>
      <c r="C91">
        <v>64250319</v>
      </c>
      <c r="D91">
        <v>62030693</v>
      </c>
      <c r="E91">
        <v>1</v>
      </c>
      <c r="F91">
        <v>1</v>
      </c>
      <c r="G91">
        <v>15514512</v>
      </c>
      <c r="H91">
        <v>2</v>
      </c>
      <c r="I91" t="s">
        <v>195</v>
      </c>
      <c r="J91" t="s">
        <v>196</v>
      </c>
      <c r="K91" t="s">
        <v>197</v>
      </c>
      <c r="L91">
        <v>1368</v>
      </c>
      <c r="N91">
        <v>1011</v>
      </c>
      <c r="O91" t="s">
        <v>198</v>
      </c>
      <c r="P91" t="s">
        <v>198</v>
      </c>
      <c r="Q91">
        <v>1</v>
      </c>
      <c r="X91">
        <v>0.11</v>
      </c>
      <c r="Y91">
        <v>0</v>
      </c>
      <c r="Z91">
        <v>83.1</v>
      </c>
      <c r="AA91">
        <v>12.62</v>
      </c>
      <c r="AB91">
        <v>0</v>
      </c>
      <c r="AC91">
        <v>0</v>
      </c>
      <c r="AD91">
        <v>1</v>
      </c>
      <c r="AE91">
        <v>0</v>
      </c>
      <c r="AF91" t="s">
        <v>3</v>
      </c>
      <c r="AG91">
        <v>0.11</v>
      </c>
      <c r="AH91">
        <v>2</v>
      </c>
      <c r="AI91">
        <v>64250322</v>
      </c>
      <c r="AJ91">
        <v>147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ROW(Source!A117)</f>
        <v>117</v>
      </c>
      <c r="B92">
        <v>64250335</v>
      </c>
      <c r="C92">
        <v>64250319</v>
      </c>
      <c r="D92">
        <v>62000544</v>
      </c>
      <c r="E92">
        <v>1</v>
      </c>
      <c r="F92">
        <v>1</v>
      </c>
      <c r="G92">
        <v>15514512</v>
      </c>
      <c r="H92">
        <v>3</v>
      </c>
      <c r="I92" t="s">
        <v>250</v>
      </c>
      <c r="J92" t="s">
        <v>251</v>
      </c>
      <c r="K92" t="s">
        <v>252</v>
      </c>
      <c r="L92">
        <v>1348</v>
      </c>
      <c r="N92">
        <v>1009</v>
      </c>
      <c r="O92" t="s">
        <v>209</v>
      </c>
      <c r="P92" t="s">
        <v>209</v>
      </c>
      <c r="Q92">
        <v>1000</v>
      </c>
      <c r="X92">
        <v>1.4E-2</v>
      </c>
      <c r="Y92">
        <v>7254.88</v>
      </c>
      <c r="Z92">
        <v>0</v>
      </c>
      <c r="AA92">
        <v>0</v>
      </c>
      <c r="AB92">
        <v>0</v>
      </c>
      <c r="AC92">
        <v>0</v>
      </c>
      <c r="AD92">
        <v>1</v>
      </c>
      <c r="AE92">
        <v>0</v>
      </c>
      <c r="AF92" t="s">
        <v>3</v>
      </c>
      <c r="AG92">
        <v>1.4E-2</v>
      </c>
      <c r="AH92">
        <v>2</v>
      </c>
      <c r="AI92">
        <v>64250323</v>
      </c>
      <c r="AJ92">
        <v>148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ROW(Source!A117)</f>
        <v>117</v>
      </c>
      <c r="B93">
        <v>64250336</v>
      </c>
      <c r="C93">
        <v>64250319</v>
      </c>
      <c r="D93">
        <v>62001017</v>
      </c>
      <c r="E93">
        <v>1</v>
      </c>
      <c r="F93">
        <v>1</v>
      </c>
      <c r="G93">
        <v>15514512</v>
      </c>
      <c r="H93">
        <v>3</v>
      </c>
      <c r="I93" t="s">
        <v>253</v>
      </c>
      <c r="J93" t="s">
        <v>254</v>
      </c>
      <c r="K93" t="s">
        <v>255</v>
      </c>
      <c r="L93">
        <v>1348</v>
      </c>
      <c r="N93">
        <v>1009</v>
      </c>
      <c r="O93" t="s">
        <v>209</v>
      </c>
      <c r="P93" t="s">
        <v>209</v>
      </c>
      <c r="Q93">
        <v>1000</v>
      </c>
      <c r="X93">
        <v>2.4000000000000001E-5</v>
      </c>
      <c r="Y93">
        <v>8596.85</v>
      </c>
      <c r="Z93">
        <v>0</v>
      </c>
      <c r="AA93">
        <v>0</v>
      </c>
      <c r="AB93">
        <v>0</v>
      </c>
      <c r="AC93">
        <v>0</v>
      </c>
      <c r="AD93">
        <v>1</v>
      </c>
      <c r="AE93">
        <v>0</v>
      </c>
      <c r="AF93" t="s">
        <v>3</v>
      </c>
      <c r="AG93">
        <v>2.4000000000000001E-5</v>
      </c>
      <c r="AH93">
        <v>2</v>
      </c>
      <c r="AI93">
        <v>64250324</v>
      </c>
      <c r="AJ93">
        <v>149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ROW(Source!A117)</f>
        <v>117</v>
      </c>
      <c r="B94">
        <v>64250337</v>
      </c>
      <c r="C94">
        <v>64250319</v>
      </c>
      <c r="D94">
        <v>61999975</v>
      </c>
      <c r="E94">
        <v>1</v>
      </c>
      <c r="F94">
        <v>1</v>
      </c>
      <c r="G94">
        <v>15514512</v>
      </c>
      <c r="H94">
        <v>3</v>
      </c>
      <c r="I94" t="s">
        <v>256</v>
      </c>
      <c r="J94" t="s">
        <v>257</v>
      </c>
      <c r="K94" t="s">
        <v>258</v>
      </c>
      <c r="L94">
        <v>1354</v>
      </c>
      <c r="N94">
        <v>1010</v>
      </c>
      <c r="O94" t="s">
        <v>55</v>
      </c>
      <c r="P94" t="s">
        <v>55</v>
      </c>
      <c r="Q94">
        <v>1</v>
      </c>
      <c r="X94">
        <v>97.6</v>
      </c>
      <c r="Y94">
        <v>3.86</v>
      </c>
      <c r="Z94">
        <v>0</v>
      </c>
      <c r="AA94">
        <v>0</v>
      </c>
      <c r="AB94">
        <v>0</v>
      </c>
      <c r="AC94">
        <v>0</v>
      </c>
      <c r="AD94">
        <v>1</v>
      </c>
      <c r="AE94">
        <v>0</v>
      </c>
      <c r="AF94" t="s">
        <v>3</v>
      </c>
      <c r="AG94">
        <v>97.6</v>
      </c>
      <c r="AH94">
        <v>2</v>
      </c>
      <c r="AI94">
        <v>64250325</v>
      </c>
      <c r="AJ94">
        <v>150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ROW(Source!A117)</f>
        <v>117</v>
      </c>
      <c r="B95">
        <v>64250338</v>
      </c>
      <c r="C95">
        <v>64250319</v>
      </c>
      <c r="D95">
        <v>62000150</v>
      </c>
      <c r="E95">
        <v>1</v>
      </c>
      <c r="F95">
        <v>1</v>
      </c>
      <c r="G95">
        <v>15514512</v>
      </c>
      <c r="H95">
        <v>3</v>
      </c>
      <c r="I95" t="s">
        <v>206</v>
      </c>
      <c r="J95" t="s">
        <v>207</v>
      </c>
      <c r="K95" t="s">
        <v>208</v>
      </c>
      <c r="L95">
        <v>1348</v>
      </c>
      <c r="N95">
        <v>1009</v>
      </c>
      <c r="O95" t="s">
        <v>209</v>
      </c>
      <c r="P95" t="s">
        <v>209</v>
      </c>
      <c r="Q95">
        <v>1000</v>
      </c>
      <c r="X95">
        <v>2.7000000000000001E-3</v>
      </c>
      <c r="Y95">
        <v>11242.42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0</v>
      </c>
      <c r="AF95" t="s">
        <v>3</v>
      </c>
      <c r="AG95">
        <v>2.7000000000000001E-3</v>
      </c>
      <c r="AH95">
        <v>2</v>
      </c>
      <c r="AI95">
        <v>64250326</v>
      </c>
      <c r="AJ95">
        <v>151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ROW(Source!A117)</f>
        <v>117</v>
      </c>
      <c r="B96">
        <v>64250339</v>
      </c>
      <c r="C96">
        <v>64250319</v>
      </c>
      <c r="D96">
        <v>62946205</v>
      </c>
      <c r="E96">
        <v>1076</v>
      </c>
      <c r="F96">
        <v>1</v>
      </c>
      <c r="G96">
        <v>15514512</v>
      </c>
      <c r="H96">
        <v>3</v>
      </c>
      <c r="I96" t="s">
        <v>263</v>
      </c>
      <c r="J96" t="s">
        <v>3</v>
      </c>
      <c r="K96" t="s">
        <v>264</v>
      </c>
      <c r="L96">
        <v>1346</v>
      </c>
      <c r="N96">
        <v>1009</v>
      </c>
      <c r="O96" t="s">
        <v>213</v>
      </c>
      <c r="P96" t="s">
        <v>213</v>
      </c>
      <c r="Q96">
        <v>1</v>
      </c>
      <c r="X96">
        <v>2.7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 t="s">
        <v>3</v>
      </c>
      <c r="AG96">
        <v>2.7</v>
      </c>
      <c r="AH96">
        <v>3</v>
      </c>
      <c r="AI96">
        <v>-1</v>
      </c>
      <c r="AJ96" t="s">
        <v>3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ROW(Source!A117)</f>
        <v>117</v>
      </c>
      <c r="B97">
        <v>64250340</v>
      </c>
      <c r="C97">
        <v>64250319</v>
      </c>
      <c r="D97">
        <v>61975787</v>
      </c>
      <c r="E97">
        <v>1076</v>
      </c>
      <c r="F97">
        <v>1</v>
      </c>
      <c r="G97">
        <v>15514512</v>
      </c>
      <c r="H97">
        <v>3</v>
      </c>
      <c r="I97" t="s">
        <v>265</v>
      </c>
      <c r="J97" t="s">
        <v>3</v>
      </c>
      <c r="K97" t="s">
        <v>266</v>
      </c>
      <c r="L97">
        <v>1354</v>
      </c>
      <c r="N97">
        <v>1010</v>
      </c>
      <c r="O97" t="s">
        <v>55</v>
      </c>
      <c r="P97" t="s">
        <v>55</v>
      </c>
      <c r="Q97">
        <v>1</v>
      </c>
      <c r="X97">
        <v>102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 t="s">
        <v>3</v>
      </c>
      <c r="AG97">
        <v>102</v>
      </c>
      <c r="AH97">
        <v>3</v>
      </c>
      <c r="AI97">
        <v>-1</v>
      </c>
      <c r="AJ97" t="s">
        <v>3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ROW(Source!A124)</f>
        <v>124</v>
      </c>
      <c r="B98">
        <v>64250575</v>
      </c>
      <c r="C98">
        <v>64250567</v>
      </c>
      <c r="D98">
        <v>62945603</v>
      </c>
      <c r="E98">
        <v>15514512</v>
      </c>
      <c r="F98">
        <v>1</v>
      </c>
      <c r="G98">
        <v>15514512</v>
      </c>
      <c r="H98">
        <v>1</v>
      </c>
      <c r="I98" t="s">
        <v>192</v>
      </c>
      <c r="J98" t="s">
        <v>3</v>
      </c>
      <c r="K98" t="s">
        <v>193</v>
      </c>
      <c r="L98">
        <v>1191</v>
      </c>
      <c r="N98">
        <v>1013</v>
      </c>
      <c r="O98" t="s">
        <v>194</v>
      </c>
      <c r="P98" t="s">
        <v>194</v>
      </c>
      <c r="Q98">
        <v>1</v>
      </c>
      <c r="X98">
        <v>80.5</v>
      </c>
      <c r="Y98">
        <v>0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1</v>
      </c>
      <c r="AF98" t="s">
        <v>3</v>
      </c>
      <c r="AG98">
        <v>80.5</v>
      </c>
      <c r="AH98">
        <v>2</v>
      </c>
      <c r="AI98">
        <v>64250568</v>
      </c>
      <c r="AJ98">
        <v>157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ROW(Source!A124)</f>
        <v>124</v>
      </c>
      <c r="B99">
        <v>64250576</v>
      </c>
      <c r="C99">
        <v>64250567</v>
      </c>
      <c r="D99">
        <v>62958627</v>
      </c>
      <c r="E99">
        <v>1</v>
      </c>
      <c r="F99">
        <v>1</v>
      </c>
      <c r="G99">
        <v>15514512</v>
      </c>
      <c r="H99">
        <v>2</v>
      </c>
      <c r="I99" t="s">
        <v>244</v>
      </c>
      <c r="J99" t="s">
        <v>245</v>
      </c>
      <c r="K99" t="s">
        <v>246</v>
      </c>
      <c r="L99">
        <v>1368</v>
      </c>
      <c r="N99">
        <v>1011</v>
      </c>
      <c r="O99" t="s">
        <v>198</v>
      </c>
      <c r="P99" t="s">
        <v>198</v>
      </c>
      <c r="Q99">
        <v>1</v>
      </c>
      <c r="X99">
        <v>5</v>
      </c>
      <c r="Y99">
        <v>0</v>
      </c>
      <c r="Z99">
        <v>441.32</v>
      </c>
      <c r="AA99">
        <v>1.36</v>
      </c>
      <c r="AB99">
        <v>0</v>
      </c>
      <c r="AC99">
        <v>0</v>
      </c>
      <c r="AD99">
        <v>1</v>
      </c>
      <c r="AE99">
        <v>0</v>
      </c>
      <c r="AF99" t="s">
        <v>3</v>
      </c>
      <c r="AG99">
        <v>5</v>
      </c>
      <c r="AH99">
        <v>2</v>
      </c>
      <c r="AI99">
        <v>64250569</v>
      </c>
      <c r="AJ99">
        <v>158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ROW(Source!A130)</f>
        <v>130</v>
      </c>
      <c r="B100">
        <v>64250360</v>
      </c>
      <c r="C100">
        <v>64250347</v>
      </c>
      <c r="D100">
        <v>62945603</v>
      </c>
      <c r="E100">
        <v>1076</v>
      </c>
      <c r="F100">
        <v>1</v>
      </c>
      <c r="G100">
        <v>15514512</v>
      </c>
      <c r="H100">
        <v>1</v>
      </c>
      <c r="I100" t="s">
        <v>192</v>
      </c>
      <c r="J100" t="s">
        <v>3</v>
      </c>
      <c r="K100" t="s">
        <v>193</v>
      </c>
      <c r="L100">
        <v>1191</v>
      </c>
      <c r="N100">
        <v>1013</v>
      </c>
      <c r="O100" t="s">
        <v>194</v>
      </c>
      <c r="P100" t="s">
        <v>194</v>
      </c>
      <c r="Q100">
        <v>1</v>
      </c>
      <c r="X100">
        <v>70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1</v>
      </c>
      <c r="AF100" t="s">
        <v>3</v>
      </c>
      <c r="AG100">
        <v>70</v>
      </c>
      <c r="AH100">
        <v>2</v>
      </c>
      <c r="AI100">
        <v>64250348</v>
      </c>
      <c r="AJ100">
        <v>164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ROW(Source!A130)</f>
        <v>130</v>
      </c>
      <c r="B101">
        <v>64250361</v>
      </c>
      <c r="C101">
        <v>64250347</v>
      </c>
      <c r="D101">
        <v>62030395</v>
      </c>
      <c r="E101">
        <v>1</v>
      </c>
      <c r="F101">
        <v>1</v>
      </c>
      <c r="G101">
        <v>15514512</v>
      </c>
      <c r="H101">
        <v>2</v>
      </c>
      <c r="I101" t="s">
        <v>247</v>
      </c>
      <c r="J101" t="s">
        <v>248</v>
      </c>
      <c r="K101" t="s">
        <v>249</v>
      </c>
      <c r="L101">
        <v>1368</v>
      </c>
      <c r="N101">
        <v>1011</v>
      </c>
      <c r="O101" t="s">
        <v>198</v>
      </c>
      <c r="P101" t="s">
        <v>198</v>
      </c>
      <c r="Q101">
        <v>1</v>
      </c>
      <c r="X101">
        <v>4</v>
      </c>
      <c r="Y101">
        <v>0</v>
      </c>
      <c r="Z101">
        <v>7.11</v>
      </c>
      <c r="AA101">
        <v>0</v>
      </c>
      <c r="AB101">
        <v>0</v>
      </c>
      <c r="AC101">
        <v>0</v>
      </c>
      <c r="AD101">
        <v>1</v>
      </c>
      <c r="AE101">
        <v>0</v>
      </c>
      <c r="AF101" t="s">
        <v>3</v>
      </c>
      <c r="AG101">
        <v>4</v>
      </c>
      <c r="AH101">
        <v>2</v>
      </c>
      <c r="AI101">
        <v>64250349</v>
      </c>
      <c r="AJ101">
        <v>165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ROW(Source!A130)</f>
        <v>130</v>
      </c>
      <c r="B102">
        <v>64250362</v>
      </c>
      <c r="C102">
        <v>64250347</v>
      </c>
      <c r="D102">
        <v>62030693</v>
      </c>
      <c r="E102">
        <v>1</v>
      </c>
      <c r="F102">
        <v>1</v>
      </c>
      <c r="G102">
        <v>15514512</v>
      </c>
      <c r="H102">
        <v>2</v>
      </c>
      <c r="I102" t="s">
        <v>195</v>
      </c>
      <c r="J102" t="s">
        <v>196</v>
      </c>
      <c r="K102" t="s">
        <v>197</v>
      </c>
      <c r="L102">
        <v>1368</v>
      </c>
      <c r="N102">
        <v>1011</v>
      </c>
      <c r="O102" t="s">
        <v>198</v>
      </c>
      <c r="P102" t="s">
        <v>198</v>
      </c>
      <c r="Q102">
        <v>1</v>
      </c>
      <c r="X102">
        <v>0.11</v>
      </c>
      <c r="Y102">
        <v>0</v>
      </c>
      <c r="Z102">
        <v>83.1</v>
      </c>
      <c r="AA102">
        <v>12.62</v>
      </c>
      <c r="AB102">
        <v>0</v>
      </c>
      <c r="AC102">
        <v>0</v>
      </c>
      <c r="AD102">
        <v>1</v>
      </c>
      <c r="AE102">
        <v>0</v>
      </c>
      <c r="AF102" t="s">
        <v>3</v>
      </c>
      <c r="AG102">
        <v>0.11</v>
      </c>
      <c r="AH102">
        <v>2</v>
      </c>
      <c r="AI102">
        <v>64250350</v>
      </c>
      <c r="AJ102">
        <v>166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ROW(Source!A130)</f>
        <v>130</v>
      </c>
      <c r="B103">
        <v>64250363</v>
      </c>
      <c r="C103">
        <v>64250347</v>
      </c>
      <c r="D103">
        <v>62000544</v>
      </c>
      <c r="E103">
        <v>1</v>
      </c>
      <c r="F103">
        <v>1</v>
      </c>
      <c r="G103">
        <v>15514512</v>
      </c>
      <c r="H103">
        <v>3</v>
      </c>
      <c r="I103" t="s">
        <v>250</v>
      </c>
      <c r="J103" t="s">
        <v>251</v>
      </c>
      <c r="K103" t="s">
        <v>252</v>
      </c>
      <c r="L103">
        <v>1348</v>
      </c>
      <c r="N103">
        <v>1009</v>
      </c>
      <c r="O103" t="s">
        <v>209</v>
      </c>
      <c r="P103" t="s">
        <v>209</v>
      </c>
      <c r="Q103">
        <v>1000</v>
      </c>
      <c r="X103">
        <v>1.4E-2</v>
      </c>
      <c r="Y103">
        <v>7254.88</v>
      </c>
      <c r="Z103">
        <v>0</v>
      </c>
      <c r="AA103">
        <v>0</v>
      </c>
      <c r="AB103">
        <v>0</v>
      </c>
      <c r="AC103">
        <v>0</v>
      </c>
      <c r="AD103">
        <v>1</v>
      </c>
      <c r="AE103">
        <v>0</v>
      </c>
      <c r="AF103" t="s">
        <v>3</v>
      </c>
      <c r="AG103">
        <v>1.4E-2</v>
      </c>
      <c r="AH103">
        <v>2</v>
      </c>
      <c r="AI103">
        <v>64250351</v>
      </c>
      <c r="AJ103">
        <v>167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ROW(Source!A130)</f>
        <v>130</v>
      </c>
      <c r="B104">
        <v>64250364</v>
      </c>
      <c r="C104">
        <v>64250347</v>
      </c>
      <c r="D104">
        <v>62001017</v>
      </c>
      <c r="E104">
        <v>1</v>
      </c>
      <c r="F104">
        <v>1</v>
      </c>
      <c r="G104">
        <v>15514512</v>
      </c>
      <c r="H104">
        <v>3</v>
      </c>
      <c r="I104" t="s">
        <v>253</v>
      </c>
      <c r="J104" t="s">
        <v>254</v>
      </c>
      <c r="K104" t="s">
        <v>255</v>
      </c>
      <c r="L104">
        <v>1348</v>
      </c>
      <c r="N104">
        <v>1009</v>
      </c>
      <c r="O104" t="s">
        <v>209</v>
      </c>
      <c r="P104" t="s">
        <v>209</v>
      </c>
      <c r="Q104">
        <v>1000</v>
      </c>
      <c r="X104">
        <v>2.4000000000000001E-5</v>
      </c>
      <c r="Y104">
        <v>8596.85</v>
      </c>
      <c r="Z104">
        <v>0</v>
      </c>
      <c r="AA104">
        <v>0</v>
      </c>
      <c r="AB104">
        <v>0</v>
      </c>
      <c r="AC104">
        <v>0</v>
      </c>
      <c r="AD104">
        <v>1</v>
      </c>
      <c r="AE104">
        <v>0</v>
      </c>
      <c r="AF104" t="s">
        <v>3</v>
      </c>
      <c r="AG104">
        <v>2.4000000000000001E-5</v>
      </c>
      <c r="AH104">
        <v>2</v>
      </c>
      <c r="AI104">
        <v>64250352</v>
      </c>
      <c r="AJ104">
        <v>168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ROW(Source!A130)</f>
        <v>130</v>
      </c>
      <c r="B105">
        <v>64250365</v>
      </c>
      <c r="C105">
        <v>64250347</v>
      </c>
      <c r="D105">
        <v>61999975</v>
      </c>
      <c r="E105">
        <v>1</v>
      </c>
      <c r="F105">
        <v>1</v>
      </c>
      <c r="G105">
        <v>15514512</v>
      </c>
      <c r="H105">
        <v>3</v>
      </c>
      <c r="I105" t="s">
        <v>256</v>
      </c>
      <c r="J105" t="s">
        <v>257</v>
      </c>
      <c r="K105" t="s">
        <v>258</v>
      </c>
      <c r="L105">
        <v>1354</v>
      </c>
      <c r="N105">
        <v>1010</v>
      </c>
      <c r="O105" t="s">
        <v>55</v>
      </c>
      <c r="P105" t="s">
        <v>55</v>
      </c>
      <c r="Q105">
        <v>1</v>
      </c>
      <c r="X105">
        <v>97.6</v>
      </c>
      <c r="Y105">
        <v>3.86</v>
      </c>
      <c r="Z105">
        <v>0</v>
      </c>
      <c r="AA105">
        <v>0</v>
      </c>
      <c r="AB105">
        <v>0</v>
      </c>
      <c r="AC105">
        <v>0</v>
      </c>
      <c r="AD105">
        <v>1</v>
      </c>
      <c r="AE105">
        <v>0</v>
      </c>
      <c r="AF105" t="s">
        <v>3</v>
      </c>
      <c r="AG105">
        <v>97.6</v>
      </c>
      <c r="AH105">
        <v>2</v>
      </c>
      <c r="AI105">
        <v>64250353</v>
      </c>
      <c r="AJ105">
        <v>169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ROW(Source!A130)</f>
        <v>130</v>
      </c>
      <c r="B106">
        <v>64250366</v>
      </c>
      <c r="C106">
        <v>64250347</v>
      </c>
      <c r="D106">
        <v>62000150</v>
      </c>
      <c r="E106">
        <v>1</v>
      </c>
      <c r="F106">
        <v>1</v>
      </c>
      <c r="G106">
        <v>15514512</v>
      </c>
      <c r="H106">
        <v>3</v>
      </c>
      <c r="I106" t="s">
        <v>206</v>
      </c>
      <c r="J106" t="s">
        <v>207</v>
      </c>
      <c r="K106" t="s">
        <v>208</v>
      </c>
      <c r="L106">
        <v>1348</v>
      </c>
      <c r="N106">
        <v>1009</v>
      </c>
      <c r="O106" t="s">
        <v>209</v>
      </c>
      <c r="P106" t="s">
        <v>209</v>
      </c>
      <c r="Q106">
        <v>1000</v>
      </c>
      <c r="X106">
        <v>2.7000000000000001E-3</v>
      </c>
      <c r="Y106">
        <v>11242.42</v>
      </c>
      <c r="Z106">
        <v>0</v>
      </c>
      <c r="AA106">
        <v>0</v>
      </c>
      <c r="AB106">
        <v>0</v>
      </c>
      <c r="AC106">
        <v>0</v>
      </c>
      <c r="AD106">
        <v>1</v>
      </c>
      <c r="AE106">
        <v>0</v>
      </c>
      <c r="AF106" t="s">
        <v>3</v>
      </c>
      <c r="AG106">
        <v>2.7000000000000001E-3</v>
      </c>
      <c r="AH106">
        <v>2</v>
      </c>
      <c r="AI106">
        <v>64250354</v>
      </c>
      <c r="AJ106">
        <v>170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ROW(Source!A130)</f>
        <v>130</v>
      </c>
      <c r="B107">
        <v>64250367</v>
      </c>
      <c r="C107">
        <v>64250347</v>
      </c>
      <c r="D107">
        <v>62946205</v>
      </c>
      <c r="E107">
        <v>1076</v>
      </c>
      <c r="F107">
        <v>1</v>
      </c>
      <c r="G107">
        <v>15514512</v>
      </c>
      <c r="H107">
        <v>3</v>
      </c>
      <c r="I107" t="s">
        <v>263</v>
      </c>
      <c r="J107" t="s">
        <v>3</v>
      </c>
      <c r="K107" t="s">
        <v>264</v>
      </c>
      <c r="L107">
        <v>1346</v>
      </c>
      <c r="N107">
        <v>1009</v>
      </c>
      <c r="O107" t="s">
        <v>213</v>
      </c>
      <c r="P107" t="s">
        <v>213</v>
      </c>
      <c r="Q107">
        <v>1</v>
      </c>
      <c r="X107">
        <v>2.7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 t="s">
        <v>3</v>
      </c>
      <c r="AG107">
        <v>2.7</v>
      </c>
      <c r="AH107">
        <v>3</v>
      </c>
      <c r="AI107">
        <v>-1</v>
      </c>
      <c r="AJ107" t="s">
        <v>3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ROW(Source!A130)</f>
        <v>130</v>
      </c>
      <c r="B108">
        <v>64250368</v>
      </c>
      <c r="C108">
        <v>64250347</v>
      </c>
      <c r="D108">
        <v>61975787</v>
      </c>
      <c r="E108">
        <v>1076</v>
      </c>
      <c r="F108">
        <v>1</v>
      </c>
      <c r="G108">
        <v>15514512</v>
      </c>
      <c r="H108">
        <v>3</v>
      </c>
      <c r="I108" t="s">
        <v>265</v>
      </c>
      <c r="J108" t="s">
        <v>3</v>
      </c>
      <c r="K108" t="s">
        <v>266</v>
      </c>
      <c r="L108">
        <v>1354</v>
      </c>
      <c r="N108">
        <v>1010</v>
      </c>
      <c r="O108" t="s">
        <v>55</v>
      </c>
      <c r="P108" t="s">
        <v>55</v>
      </c>
      <c r="Q108">
        <v>1</v>
      </c>
      <c r="X108">
        <v>102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 t="s">
        <v>3</v>
      </c>
      <c r="AG108">
        <v>102</v>
      </c>
      <c r="AH108">
        <v>3</v>
      </c>
      <c r="AI108">
        <v>-1</v>
      </c>
      <c r="AJ108" t="s">
        <v>3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ROW(Source!A137)</f>
        <v>137</v>
      </c>
      <c r="B109">
        <v>64250590</v>
      </c>
      <c r="C109">
        <v>64250582</v>
      </c>
      <c r="D109">
        <v>62945603</v>
      </c>
      <c r="E109">
        <v>15514512</v>
      </c>
      <c r="F109">
        <v>1</v>
      </c>
      <c r="G109">
        <v>15514512</v>
      </c>
      <c r="H109">
        <v>1</v>
      </c>
      <c r="I109" t="s">
        <v>192</v>
      </c>
      <c r="J109" t="s">
        <v>3</v>
      </c>
      <c r="K109" t="s">
        <v>193</v>
      </c>
      <c r="L109">
        <v>1191</v>
      </c>
      <c r="N109">
        <v>1013</v>
      </c>
      <c r="O109" t="s">
        <v>194</v>
      </c>
      <c r="P109" t="s">
        <v>194</v>
      </c>
      <c r="Q109">
        <v>1</v>
      </c>
      <c r="X109">
        <v>80.5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1</v>
      </c>
      <c r="AE109">
        <v>1</v>
      </c>
      <c r="AF109" t="s">
        <v>3</v>
      </c>
      <c r="AG109">
        <v>80.5</v>
      </c>
      <c r="AH109">
        <v>2</v>
      </c>
      <c r="AI109">
        <v>64250583</v>
      </c>
      <c r="AJ109">
        <v>176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ROW(Source!A137)</f>
        <v>137</v>
      </c>
      <c r="B110">
        <v>64250591</v>
      </c>
      <c r="C110">
        <v>64250582</v>
      </c>
      <c r="D110">
        <v>62958627</v>
      </c>
      <c r="E110">
        <v>1</v>
      </c>
      <c r="F110">
        <v>1</v>
      </c>
      <c r="G110">
        <v>15514512</v>
      </c>
      <c r="H110">
        <v>2</v>
      </c>
      <c r="I110" t="s">
        <v>244</v>
      </c>
      <c r="J110" t="s">
        <v>245</v>
      </c>
      <c r="K110" t="s">
        <v>246</v>
      </c>
      <c r="L110">
        <v>1368</v>
      </c>
      <c r="N110">
        <v>1011</v>
      </c>
      <c r="O110" t="s">
        <v>198</v>
      </c>
      <c r="P110" t="s">
        <v>198</v>
      </c>
      <c r="Q110">
        <v>1</v>
      </c>
      <c r="X110">
        <v>5</v>
      </c>
      <c r="Y110">
        <v>0</v>
      </c>
      <c r="Z110">
        <v>441.32</v>
      </c>
      <c r="AA110">
        <v>1.36</v>
      </c>
      <c r="AB110">
        <v>0</v>
      </c>
      <c r="AC110">
        <v>0</v>
      </c>
      <c r="AD110">
        <v>1</v>
      </c>
      <c r="AE110">
        <v>0</v>
      </c>
      <c r="AF110" t="s">
        <v>3</v>
      </c>
      <c r="AG110">
        <v>5</v>
      </c>
      <c r="AH110">
        <v>2</v>
      </c>
      <c r="AI110">
        <v>64250584</v>
      </c>
      <c r="AJ110">
        <v>177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ROW(Source!A142)</f>
        <v>142</v>
      </c>
      <c r="B111">
        <v>64250387</v>
      </c>
      <c r="C111">
        <v>64250375</v>
      </c>
      <c r="D111">
        <v>62945603</v>
      </c>
      <c r="E111">
        <v>1076</v>
      </c>
      <c r="F111">
        <v>1</v>
      </c>
      <c r="G111">
        <v>15514512</v>
      </c>
      <c r="H111">
        <v>1</v>
      </c>
      <c r="I111" t="s">
        <v>192</v>
      </c>
      <c r="J111" t="s">
        <v>3</v>
      </c>
      <c r="K111" t="s">
        <v>193</v>
      </c>
      <c r="L111">
        <v>1191</v>
      </c>
      <c r="N111">
        <v>1013</v>
      </c>
      <c r="O111" t="s">
        <v>194</v>
      </c>
      <c r="P111" t="s">
        <v>194</v>
      </c>
      <c r="Q111">
        <v>1</v>
      </c>
      <c r="X111">
        <v>70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1</v>
      </c>
      <c r="AF111" t="s">
        <v>3</v>
      </c>
      <c r="AG111">
        <v>70</v>
      </c>
      <c r="AH111">
        <v>2</v>
      </c>
      <c r="AI111">
        <v>64250376</v>
      </c>
      <c r="AJ111">
        <v>182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ROW(Source!A142)</f>
        <v>142</v>
      </c>
      <c r="B112">
        <v>64250388</v>
      </c>
      <c r="C112">
        <v>64250375</v>
      </c>
      <c r="D112">
        <v>62030395</v>
      </c>
      <c r="E112">
        <v>1</v>
      </c>
      <c r="F112">
        <v>1</v>
      </c>
      <c r="G112">
        <v>15514512</v>
      </c>
      <c r="H112">
        <v>2</v>
      </c>
      <c r="I112" t="s">
        <v>247</v>
      </c>
      <c r="J112" t="s">
        <v>248</v>
      </c>
      <c r="K112" t="s">
        <v>249</v>
      </c>
      <c r="L112">
        <v>1368</v>
      </c>
      <c r="N112">
        <v>1011</v>
      </c>
      <c r="O112" t="s">
        <v>198</v>
      </c>
      <c r="P112" t="s">
        <v>198</v>
      </c>
      <c r="Q112">
        <v>1</v>
      </c>
      <c r="X112">
        <v>4</v>
      </c>
      <c r="Y112">
        <v>0</v>
      </c>
      <c r="Z112">
        <v>7.11</v>
      </c>
      <c r="AA112">
        <v>0</v>
      </c>
      <c r="AB112">
        <v>0</v>
      </c>
      <c r="AC112">
        <v>0</v>
      </c>
      <c r="AD112">
        <v>1</v>
      </c>
      <c r="AE112">
        <v>0</v>
      </c>
      <c r="AF112" t="s">
        <v>3</v>
      </c>
      <c r="AG112">
        <v>4</v>
      </c>
      <c r="AH112">
        <v>2</v>
      </c>
      <c r="AI112">
        <v>64250377</v>
      </c>
      <c r="AJ112">
        <v>183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ROW(Source!A142)</f>
        <v>142</v>
      </c>
      <c r="B113">
        <v>64250389</v>
      </c>
      <c r="C113">
        <v>64250375</v>
      </c>
      <c r="D113">
        <v>62030693</v>
      </c>
      <c r="E113">
        <v>1</v>
      </c>
      <c r="F113">
        <v>1</v>
      </c>
      <c r="G113">
        <v>15514512</v>
      </c>
      <c r="H113">
        <v>2</v>
      </c>
      <c r="I113" t="s">
        <v>195</v>
      </c>
      <c r="J113" t="s">
        <v>196</v>
      </c>
      <c r="K113" t="s">
        <v>197</v>
      </c>
      <c r="L113">
        <v>1368</v>
      </c>
      <c r="N113">
        <v>1011</v>
      </c>
      <c r="O113" t="s">
        <v>198</v>
      </c>
      <c r="P113" t="s">
        <v>198</v>
      </c>
      <c r="Q113">
        <v>1</v>
      </c>
      <c r="X113">
        <v>0.11</v>
      </c>
      <c r="Y113">
        <v>0</v>
      </c>
      <c r="Z113">
        <v>83.1</v>
      </c>
      <c r="AA113">
        <v>12.62</v>
      </c>
      <c r="AB113">
        <v>0</v>
      </c>
      <c r="AC113">
        <v>0</v>
      </c>
      <c r="AD113">
        <v>1</v>
      </c>
      <c r="AE113">
        <v>0</v>
      </c>
      <c r="AF113" t="s">
        <v>3</v>
      </c>
      <c r="AG113">
        <v>0.11</v>
      </c>
      <c r="AH113">
        <v>2</v>
      </c>
      <c r="AI113">
        <v>64250378</v>
      </c>
      <c r="AJ113">
        <v>184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ROW(Source!A142)</f>
        <v>142</v>
      </c>
      <c r="B114">
        <v>64250390</v>
      </c>
      <c r="C114">
        <v>64250375</v>
      </c>
      <c r="D114">
        <v>62000544</v>
      </c>
      <c r="E114">
        <v>1</v>
      </c>
      <c r="F114">
        <v>1</v>
      </c>
      <c r="G114">
        <v>15514512</v>
      </c>
      <c r="H114">
        <v>3</v>
      </c>
      <c r="I114" t="s">
        <v>250</v>
      </c>
      <c r="J114" t="s">
        <v>251</v>
      </c>
      <c r="K114" t="s">
        <v>252</v>
      </c>
      <c r="L114">
        <v>1348</v>
      </c>
      <c r="N114">
        <v>1009</v>
      </c>
      <c r="O114" t="s">
        <v>209</v>
      </c>
      <c r="P114" t="s">
        <v>209</v>
      </c>
      <c r="Q114">
        <v>1000</v>
      </c>
      <c r="X114">
        <v>1.4E-2</v>
      </c>
      <c r="Y114">
        <v>7254.88</v>
      </c>
      <c r="Z114">
        <v>0</v>
      </c>
      <c r="AA114">
        <v>0</v>
      </c>
      <c r="AB114">
        <v>0</v>
      </c>
      <c r="AC114">
        <v>0</v>
      </c>
      <c r="AD114">
        <v>1</v>
      </c>
      <c r="AE114">
        <v>0</v>
      </c>
      <c r="AF114" t="s">
        <v>3</v>
      </c>
      <c r="AG114">
        <v>1.4E-2</v>
      </c>
      <c r="AH114">
        <v>2</v>
      </c>
      <c r="AI114">
        <v>64250379</v>
      </c>
      <c r="AJ114">
        <v>185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ROW(Source!A142)</f>
        <v>142</v>
      </c>
      <c r="B115">
        <v>64250391</v>
      </c>
      <c r="C115">
        <v>64250375</v>
      </c>
      <c r="D115">
        <v>62001017</v>
      </c>
      <c r="E115">
        <v>1</v>
      </c>
      <c r="F115">
        <v>1</v>
      </c>
      <c r="G115">
        <v>15514512</v>
      </c>
      <c r="H115">
        <v>3</v>
      </c>
      <c r="I115" t="s">
        <v>253</v>
      </c>
      <c r="J115" t="s">
        <v>254</v>
      </c>
      <c r="K115" t="s">
        <v>255</v>
      </c>
      <c r="L115">
        <v>1348</v>
      </c>
      <c r="N115">
        <v>1009</v>
      </c>
      <c r="O115" t="s">
        <v>209</v>
      </c>
      <c r="P115" t="s">
        <v>209</v>
      </c>
      <c r="Q115">
        <v>1000</v>
      </c>
      <c r="X115">
        <v>2.4000000000000001E-5</v>
      </c>
      <c r="Y115">
        <v>8596.85</v>
      </c>
      <c r="Z115">
        <v>0</v>
      </c>
      <c r="AA115">
        <v>0</v>
      </c>
      <c r="AB115">
        <v>0</v>
      </c>
      <c r="AC115">
        <v>0</v>
      </c>
      <c r="AD115">
        <v>1</v>
      </c>
      <c r="AE115">
        <v>0</v>
      </c>
      <c r="AF115" t="s">
        <v>3</v>
      </c>
      <c r="AG115">
        <v>2.4000000000000001E-5</v>
      </c>
      <c r="AH115">
        <v>2</v>
      </c>
      <c r="AI115">
        <v>64250380</v>
      </c>
      <c r="AJ115">
        <v>186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ROW(Source!A142)</f>
        <v>142</v>
      </c>
      <c r="B116">
        <v>64250392</v>
      </c>
      <c r="C116">
        <v>64250375</v>
      </c>
      <c r="D116">
        <v>61999975</v>
      </c>
      <c r="E116">
        <v>1</v>
      </c>
      <c r="F116">
        <v>1</v>
      </c>
      <c r="G116">
        <v>15514512</v>
      </c>
      <c r="H116">
        <v>3</v>
      </c>
      <c r="I116" t="s">
        <v>256</v>
      </c>
      <c r="J116" t="s">
        <v>257</v>
      </c>
      <c r="K116" t="s">
        <v>258</v>
      </c>
      <c r="L116">
        <v>1354</v>
      </c>
      <c r="N116">
        <v>1010</v>
      </c>
      <c r="O116" t="s">
        <v>55</v>
      </c>
      <c r="P116" t="s">
        <v>55</v>
      </c>
      <c r="Q116">
        <v>1</v>
      </c>
      <c r="X116">
        <v>97.6</v>
      </c>
      <c r="Y116">
        <v>3.86</v>
      </c>
      <c r="Z116">
        <v>0</v>
      </c>
      <c r="AA116">
        <v>0</v>
      </c>
      <c r="AB116">
        <v>0</v>
      </c>
      <c r="AC116">
        <v>0</v>
      </c>
      <c r="AD116">
        <v>1</v>
      </c>
      <c r="AE116">
        <v>0</v>
      </c>
      <c r="AF116" t="s">
        <v>3</v>
      </c>
      <c r="AG116">
        <v>97.6</v>
      </c>
      <c r="AH116">
        <v>2</v>
      </c>
      <c r="AI116">
        <v>64250381</v>
      </c>
      <c r="AJ116">
        <v>187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ROW(Source!A142)</f>
        <v>142</v>
      </c>
      <c r="B117">
        <v>64250393</v>
      </c>
      <c r="C117">
        <v>64250375</v>
      </c>
      <c r="D117">
        <v>62000150</v>
      </c>
      <c r="E117">
        <v>1</v>
      </c>
      <c r="F117">
        <v>1</v>
      </c>
      <c r="G117">
        <v>15514512</v>
      </c>
      <c r="H117">
        <v>3</v>
      </c>
      <c r="I117" t="s">
        <v>206</v>
      </c>
      <c r="J117" t="s">
        <v>207</v>
      </c>
      <c r="K117" t="s">
        <v>208</v>
      </c>
      <c r="L117">
        <v>1348</v>
      </c>
      <c r="N117">
        <v>1009</v>
      </c>
      <c r="O117" t="s">
        <v>209</v>
      </c>
      <c r="P117" t="s">
        <v>209</v>
      </c>
      <c r="Q117">
        <v>1000</v>
      </c>
      <c r="X117">
        <v>2.7000000000000001E-3</v>
      </c>
      <c r="Y117">
        <v>11242.42</v>
      </c>
      <c r="Z117">
        <v>0</v>
      </c>
      <c r="AA117">
        <v>0</v>
      </c>
      <c r="AB117">
        <v>0</v>
      </c>
      <c r="AC117">
        <v>0</v>
      </c>
      <c r="AD117">
        <v>1</v>
      </c>
      <c r="AE117">
        <v>0</v>
      </c>
      <c r="AF117" t="s">
        <v>3</v>
      </c>
      <c r="AG117">
        <v>2.7000000000000001E-3</v>
      </c>
      <c r="AH117">
        <v>2</v>
      </c>
      <c r="AI117">
        <v>64250382</v>
      </c>
      <c r="AJ117">
        <v>188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ROW(Source!A142)</f>
        <v>142</v>
      </c>
      <c r="B118">
        <v>64250394</v>
      </c>
      <c r="C118">
        <v>64250375</v>
      </c>
      <c r="D118">
        <v>62946205</v>
      </c>
      <c r="E118">
        <v>1076</v>
      </c>
      <c r="F118">
        <v>1</v>
      </c>
      <c r="G118">
        <v>15514512</v>
      </c>
      <c r="H118">
        <v>3</v>
      </c>
      <c r="I118" t="s">
        <v>263</v>
      </c>
      <c r="J118" t="s">
        <v>3</v>
      </c>
      <c r="K118" t="s">
        <v>264</v>
      </c>
      <c r="L118">
        <v>1346</v>
      </c>
      <c r="N118">
        <v>1009</v>
      </c>
      <c r="O118" t="s">
        <v>213</v>
      </c>
      <c r="P118" t="s">
        <v>213</v>
      </c>
      <c r="Q118">
        <v>1</v>
      </c>
      <c r="X118">
        <v>2.7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 t="s">
        <v>3</v>
      </c>
      <c r="AG118">
        <v>2.7</v>
      </c>
      <c r="AH118">
        <v>3</v>
      </c>
      <c r="AI118">
        <v>-1</v>
      </c>
      <c r="AJ118" t="s">
        <v>3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ROW(Source!A142)</f>
        <v>142</v>
      </c>
      <c r="B119">
        <v>64250395</v>
      </c>
      <c r="C119">
        <v>64250375</v>
      </c>
      <c r="D119">
        <v>61975787</v>
      </c>
      <c r="E119">
        <v>1076</v>
      </c>
      <c r="F119">
        <v>1</v>
      </c>
      <c r="G119">
        <v>15514512</v>
      </c>
      <c r="H119">
        <v>3</v>
      </c>
      <c r="I119" t="s">
        <v>265</v>
      </c>
      <c r="J119" t="s">
        <v>3</v>
      </c>
      <c r="K119" t="s">
        <v>266</v>
      </c>
      <c r="L119">
        <v>1354</v>
      </c>
      <c r="N119">
        <v>1010</v>
      </c>
      <c r="O119" t="s">
        <v>55</v>
      </c>
      <c r="P119" t="s">
        <v>55</v>
      </c>
      <c r="Q119">
        <v>1</v>
      </c>
      <c r="X119">
        <v>102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 t="s">
        <v>3</v>
      </c>
      <c r="AG119">
        <v>102</v>
      </c>
      <c r="AH119">
        <v>3</v>
      </c>
      <c r="AI119">
        <v>-1</v>
      </c>
      <c r="AJ119" t="s">
        <v>3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ROW(Source!A148)</f>
        <v>148</v>
      </c>
      <c r="B120">
        <v>64250605</v>
      </c>
      <c r="C120">
        <v>64250597</v>
      </c>
      <c r="D120">
        <v>62945603</v>
      </c>
      <c r="E120">
        <v>15514512</v>
      </c>
      <c r="F120">
        <v>1</v>
      </c>
      <c r="G120">
        <v>15514512</v>
      </c>
      <c r="H120">
        <v>1</v>
      </c>
      <c r="I120" t="s">
        <v>192</v>
      </c>
      <c r="J120" t="s">
        <v>3</v>
      </c>
      <c r="K120" t="s">
        <v>193</v>
      </c>
      <c r="L120">
        <v>1191</v>
      </c>
      <c r="N120">
        <v>1013</v>
      </c>
      <c r="O120" t="s">
        <v>194</v>
      </c>
      <c r="P120" t="s">
        <v>194</v>
      </c>
      <c r="Q120">
        <v>1</v>
      </c>
      <c r="X120">
        <v>80.5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1</v>
      </c>
      <c r="AE120">
        <v>1</v>
      </c>
      <c r="AF120" t="s">
        <v>3</v>
      </c>
      <c r="AG120">
        <v>80.5</v>
      </c>
      <c r="AH120">
        <v>2</v>
      </c>
      <c r="AI120">
        <v>64250598</v>
      </c>
      <c r="AJ120">
        <v>193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ROW(Source!A148)</f>
        <v>148</v>
      </c>
      <c r="B121">
        <v>64250606</v>
      </c>
      <c r="C121">
        <v>64250597</v>
      </c>
      <c r="D121">
        <v>62958627</v>
      </c>
      <c r="E121">
        <v>1</v>
      </c>
      <c r="F121">
        <v>1</v>
      </c>
      <c r="G121">
        <v>15514512</v>
      </c>
      <c r="H121">
        <v>2</v>
      </c>
      <c r="I121" t="s">
        <v>244</v>
      </c>
      <c r="J121" t="s">
        <v>245</v>
      </c>
      <c r="K121" t="s">
        <v>246</v>
      </c>
      <c r="L121">
        <v>1368</v>
      </c>
      <c r="N121">
        <v>1011</v>
      </c>
      <c r="O121" t="s">
        <v>198</v>
      </c>
      <c r="P121" t="s">
        <v>198</v>
      </c>
      <c r="Q121">
        <v>1</v>
      </c>
      <c r="X121">
        <v>5</v>
      </c>
      <c r="Y121">
        <v>0</v>
      </c>
      <c r="Z121">
        <v>441.32</v>
      </c>
      <c r="AA121">
        <v>1.36</v>
      </c>
      <c r="AB121">
        <v>0</v>
      </c>
      <c r="AC121">
        <v>0</v>
      </c>
      <c r="AD121">
        <v>1</v>
      </c>
      <c r="AE121">
        <v>0</v>
      </c>
      <c r="AF121" t="s">
        <v>3</v>
      </c>
      <c r="AG121">
        <v>5</v>
      </c>
      <c r="AH121">
        <v>2</v>
      </c>
      <c r="AI121">
        <v>64250599</v>
      </c>
      <c r="AJ121">
        <v>194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ROW(Source!A154)</f>
        <v>154</v>
      </c>
      <c r="B122">
        <v>64250414</v>
      </c>
      <c r="C122">
        <v>64250401</v>
      </c>
      <c r="D122">
        <v>62945603</v>
      </c>
      <c r="E122">
        <v>1076</v>
      </c>
      <c r="F122">
        <v>1</v>
      </c>
      <c r="G122">
        <v>15514512</v>
      </c>
      <c r="H122">
        <v>1</v>
      </c>
      <c r="I122" t="s">
        <v>192</v>
      </c>
      <c r="J122" t="s">
        <v>3</v>
      </c>
      <c r="K122" t="s">
        <v>193</v>
      </c>
      <c r="L122">
        <v>1191</v>
      </c>
      <c r="N122">
        <v>1013</v>
      </c>
      <c r="O122" t="s">
        <v>194</v>
      </c>
      <c r="P122" t="s">
        <v>194</v>
      </c>
      <c r="Q122">
        <v>1</v>
      </c>
      <c r="X122">
        <v>70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1</v>
      </c>
      <c r="AE122">
        <v>1</v>
      </c>
      <c r="AF122" t="s">
        <v>3</v>
      </c>
      <c r="AG122">
        <v>70</v>
      </c>
      <c r="AH122">
        <v>2</v>
      </c>
      <c r="AI122">
        <v>64250402</v>
      </c>
      <c r="AJ122">
        <v>200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ROW(Source!A154)</f>
        <v>154</v>
      </c>
      <c r="B123">
        <v>64250415</v>
      </c>
      <c r="C123">
        <v>64250401</v>
      </c>
      <c r="D123">
        <v>62030395</v>
      </c>
      <c r="E123">
        <v>1</v>
      </c>
      <c r="F123">
        <v>1</v>
      </c>
      <c r="G123">
        <v>15514512</v>
      </c>
      <c r="H123">
        <v>2</v>
      </c>
      <c r="I123" t="s">
        <v>247</v>
      </c>
      <c r="J123" t="s">
        <v>248</v>
      </c>
      <c r="K123" t="s">
        <v>249</v>
      </c>
      <c r="L123">
        <v>1368</v>
      </c>
      <c r="N123">
        <v>1011</v>
      </c>
      <c r="O123" t="s">
        <v>198</v>
      </c>
      <c r="P123" t="s">
        <v>198</v>
      </c>
      <c r="Q123">
        <v>1</v>
      </c>
      <c r="X123">
        <v>4</v>
      </c>
      <c r="Y123">
        <v>0</v>
      </c>
      <c r="Z123">
        <v>7.11</v>
      </c>
      <c r="AA123">
        <v>0</v>
      </c>
      <c r="AB123">
        <v>0</v>
      </c>
      <c r="AC123">
        <v>0</v>
      </c>
      <c r="AD123">
        <v>1</v>
      </c>
      <c r="AE123">
        <v>0</v>
      </c>
      <c r="AF123" t="s">
        <v>3</v>
      </c>
      <c r="AG123">
        <v>4</v>
      </c>
      <c r="AH123">
        <v>2</v>
      </c>
      <c r="AI123">
        <v>64250403</v>
      </c>
      <c r="AJ123">
        <v>201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ROW(Source!A154)</f>
        <v>154</v>
      </c>
      <c r="B124">
        <v>64250416</v>
      </c>
      <c r="C124">
        <v>64250401</v>
      </c>
      <c r="D124">
        <v>62030693</v>
      </c>
      <c r="E124">
        <v>1</v>
      </c>
      <c r="F124">
        <v>1</v>
      </c>
      <c r="G124">
        <v>15514512</v>
      </c>
      <c r="H124">
        <v>2</v>
      </c>
      <c r="I124" t="s">
        <v>195</v>
      </c>
      <c r="J124" t="s">
        <v>196</v>
      </c>
      <c r="K124" t="s">
        <v>197</v>
      </c>
      <c r="L124">
        <v>1368</v>
      </c>
      <c r="N124">
        <v>1011</v>
      </c>
      <c r="O124" t="s">
        <v>198</v>
      </c>
      <c r="P124" t="s">
        <v>198</v>
      </c>
      <c r="Q124">
        <v>1</v>
      </c>
      <c r="X124">
        <v>0.11</v>
      </c>
      <c r="Y124">
        <v>0</v>
      </c>
      <c r="Z124">
        <v>83.1</v>
      </c>
      <c r="AA124">
        <v>12.62</v>
      </c>
      <c r="AB124">
        <v>0</v>
      </c>
      <c r="AC124">
        <v>0</v>
      </c>
      <c r="AD124">
        <v>1</v>
      </c>
      <c r="AE124">
        <v>0</v>
      </c>
      <c r="AF124" t="s">
        <v>3</v>
      </c>
      <c r="AG124">
        <v>0.11</v>
      </c>
      <c r="AH124">
        <v>2</v>
      </c>
      <c r="AI124">
        <v>64250404</v>
      </c>
      <c r="AJ124">
        <v>202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ROW(Source!A154)</f>
        <v>154</v>
      </c>
      <c r="B125">
        <v>64250417</v>
      </c>
      <c r="C125">
        <v>64250401</v>
      </c>
      <c r="D125">
        <v>62000544</v>
      </c>
      <c r="E125">
        <v>1</v>
      </c>
      <c r="F125">
        <v>1</v>
      </c>
      <c r="G125">
        <v>15514512</v>
      </c>
      <c r="H125">
        <v>3</v>
      </c>
      <c r="I125" t="s">
        <v>250</v>
      </c>
      <c r="J125" t="s">
        <v>251</v>
      </c>
      <c r="K125" t="s">
        <v>252</v>
      </c>
      <c r="L125">
        <v>1348</v>
      </c>
      <c r="N125">
        <v>1009</v>
      </c>
      <c r="O125" t="s">
        <v>209</v>
      </c>
      <c r="P125" t="s">
        <v>209</v>
      </c>
      <c r="Q125">
        <v>1000</v>
      </c>
      <c r="X125">
        <v>1.4E-2</v>
      </c>
      <c r="Y125">
        <v>7254.88</v>
      </c>
      <c r="Z125">
        <v>0</v>
      </c>
      <c r="AA125">
        <v>0</v>
      </c>
      <c r="AB125">
        <v>0</v>
      </c>
      <c r="AC125">
        <v>0</v>
      </c>
      <c r="AD125">
        <v>1</v>
      </c>
      <c r="AE125">
        <v>0</v>
      </c>
      <c r="AF125" t="s">
        <v>3</v>
      </c>
      <c r="AG125">
        <v>1.4E-2</v>
      </c>
      <c r="AH125">
        <v>2</v>
      </c>
      <c r="AI125">
        <v>64250405</v>
      </c>
      <c r="AJ125">
        <v>203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ROW(Source!A154)</f>
        <v>154</v>
      </c>
      <c r="B126">
        <v>64250418</v>
      </c>
      <c r="C126">
        <v>64250401</v>
      </c>
      <c r="D126">
        <v>62001017</v>
      </c>
      <c r="E126">
        <v>1</v>
      </c>
      <c r="F126">
        <v>1</v>
      </c>
      <c r="G126">
        <v>15514512</v>
      </c>
      <c r="H126">
        <v>3</v>
      </c>
      <c r="I126" t="s">
        <v>253</v>
      </c>
      <c r="J126" t="s">
        <v>254</v>
      </c>
      <c r="K126" t="s">
        <v>255</v>
      </c>
      <c r="L126">
        <v>1348</v>
      </c>
      <c r="N126">
        <v>1009</v>
      </c>
      <c r="O126" t="s">
        <v>209</v>
      </c>
      <c r="P126" t="s">
        <v>209</v>
      </c>
      <c r="Q126">
        <v>1000</v>
      </c>
      <c r="X126">
        <v>2.4000000000000001E-5</v>
      </c>
      <c r="Y126">
        <v>8596.85</v>
      </c>
      <c r="Z126">
        <v>0</v>
      </c>
      <c r="AA126">
        <v>0</v>
      </c>
      <c r="AB126">
        <v>0</v>
      </c>
      <c r="AC126">
        <v>0</v>
      </c>
      <c r="AD126">
        <v>1</v>
      </c>
      <c r="AE126">
        <v>0</v>
      </c>
      <c r="AF126" t="s">
        <v>3</v>
      </c>
      <c r="AG126">
        <v>2.4000000000000001E-5</v>
      </c>
      <c r="AH126">
        <v>2</v>
      </c>
      <c r="AI126">
        <v>64250406</v>
      </c>
      <c r="AJ126">
        <v>204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ROW(Source!A154)</f>
        <v>154</v>
      </c>
      <c r="B127">
        <v>64250419</v>
      </c>
      <c r="C127">
        <v>64250401</v>
      </c>
      <c r="D127">
        <v>61999975</v>
      </c>
      <c r="E127">
        <v>1</v>
      </c>
      <c r="F127">
        <v>1</v>
      </c>
      <c r="G127">
        <v>15514512</v>
      </c>
      <c r="H127">
        <v>3</v>
      </c>
      <c r="I127" t="s">
        <v>256</v>
      </c>
      <c r="J127" t="s">
        <v>257</v>
      </c>
      <c r="K127" t="s">
        <v>258</v>
      </c>
      <c r="L127">
        <v>1354</v>
      </c>
      <c r="N127">
        <v>1010</v>
      </c>
      <c r="O127" t="s">
        <v>55</v>
      </c>
      <c r="P127" t="s">
        <v>55</v>
      </c>
      <c r="Q127">
        <v>1</v>
      </c>
      <c r="X127">
        <v>97.6</v>
      </c>
      <c r="Y127">
        <v>3.86</v>
      </c>
      <c r="Z127">
        <v>0</v>
      </c>
      <c r="AA127">
        <v>0</v>
      </c>
      <c r="AB127">
        <v>0</v>
      </c>
      <c r="AC127">
        <v>0</v>
      </c>
      <c r="AD127">
        <v>1</v>
      </c>
      <c r="AE127">
        <v>0</v>
      </c>
      <c r="AF127" t="s">
        <v>3</v>
      </c>
      <c r="AG127">
        <v>97.6</v>
      </c>
      <c r="AH127">
        <v>2</v>
      </c>
      <c r="AI127">
        <v>64250407</v>
      </c>
      <c r="AJ127">
        <v>205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ROW(Source!A154)</f>
        <v>154</v>
      </c>
      <c r="B128">
        <v>64250420</v>
      </c>
      <c r="C128">
        <v>64250401</v>
      </c>
      <c r="D128">
        <v>62000150</v>
      </c>
      <c r="E128">
        <v>1</v>
      </c>
      <c r="F128">
        <v>1</v>
      </c>
      <c r="G128">
        <v>15514512</v>
      </c>
      <c r="H128">
        <v>3</v>
      </c>
      <c r="I128" t="s">
        <v>206</v>
      </c>
      <c r="J128" t="s">
        <v>207</v>
      </c>
      <c r="K128" t="s">
        <v>208</v>
      </c>
      <c r="L128">
        <v>1348</v>
      </c>
      <c r="N128">
        <v>1009</v>
      </c>
      <c r="O128" t="s">
        <v>209</v>
      </c>
      <c r="P128" t="s">
        <v>209</v>
      </c>
      <c r="Q128">
        <v>1000</v>
      </c>
      <c r="X128">
        <v>2.7000000000000001E-3</v>
      </c>
      <c r="Y128">
        <v>11242.42</v>
      </c>
      <c r="Z128">
        <v>0</v>
      </c>
      <c r="AA128">
        <v>0</v>
      </c>
      <c r="AB128">
        <v>0</v>
      </c>
      <c r="AC128">
        <v>0</v>
      </c>
      <c r="AD128">
        <v>1</v>
      </c>
      <c r="AE128">
        <v>0</v>
      </c>
      <c r="AF128" t="s">
        <v>3</v>
      </c>
      <c r="AG128">
        <v>2.7000000000000001E-3</v>
      </c>
      <c r="AH128">
        <v>2</v>
      </c>
      <c r="AI128">
        <v>64250408</v>
      </c>
      <c r="AJ128">
        <v>206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ROW(Source!A154)</f>
        <v>154</v>
      </c>
      <c r="B129">
        <v>64250421</v>
      </c>
      <c r="C129">
        <v>64250401</v>
      </c>
      <c r="D129">
        <v>62946205</v>
      </c>
      <c r="E129">
        <v>1076</v>
      </c>
      <c r="F129">
        <v>1</v>
      </c>
      <c r="G129">
        <v>15514512</v>
      </c>
      <c r="H129">
        <v>3</v>
      </c>
      <c r="I129" t="s">
        <v>263</v>
      </c>
      <c r="J129" t="s">
        <v>3</v>
      </c>
      <c r="K129" t="s">
        <v>264</v>
      </c>
      <c r="L129">
        <v>1346</v>
      </c>
      <c r="N129">
        <v>1009</v>
      </c>
      <c r="O129" t="s">
        <v>213</v>
      </c>
      <c r="P129" t="s">
        <v>213</v>
      </c>
      <c r="Q129">
        <v>1</v>
      </c>
      <c r="X129">
        <v>2.7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 t="s">
        <v>3</v>
      </c>
      <c r="AG129">
        <v>2.7</v>
      </c>
      <c r="AH129">
        <v>3</v>
      </c>
      <c r="AI129">
        <v>-1</v>
      </c>
      <c r="AJ129" t="s">
        <v>3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ROW(Source!A154)</f>
        <v>154</v>
      </c>
      <c r="B130">
        <v>64250422</v>
      </c>
      <c r="C130">
        <v>64250401</v>
      </c>
      <c r="D130">
        <v>61975787</v>
      </c>
      <c r="E130">
        <v>1076</v>
      </c>
      <c r="F130">
        <v>1</v>
      </c>
      <c r="G130">
        <v>15514512</v>
      </c>
      <c r="H130">
        <v>3</v>
      </c>
      <c r="I130" t="s">
        <v>265</v>
      </c>
      <c r="J130" t="s">
        <v>3</v>
      </c>
      <c r="K130" t="s">
        <v>266</v>
      </c>
      <c r="L130">
        <v>1354</v>
      </c>
      <c r="N130">
        <v>1010</v>
      </c>
      <c r="O130" t="s">
        <v>55</v>
      </c>
      <c r="P130" t="s">
        <v>55</v>
      </c>
      <c r="Q130">
        <v>1</v>
      </c>
      <c r="X130">
        <v>102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 t="s">
        <v>3</v>
      </c>
      <c r="AG130">
        <v>102</v>
      </c>
      <c r="AH130">
        <v>3</v>
      </c>
      <c r="AI130">
        <v>-1</v>
      </c>
      <c r="AJ130" t="s">
        <v>3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Y1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53528</v>
      </c>
      <c r="M1">
        <v>10</v>
      </c>
      <c r="N1">
        <v>11</v>
      </c>
      <c r="O1">
        <v>15</v>
      </c>
      <c r="P1">
        <v>0</v>
      </c>
      <c r="Q1">
        <v>2</v>
      </c>
    </row>
    <row r="12" spans="1:103" x14ac:dyDescent="0.2">
      <c r="F12" t="str">
        <f>Source!F12</f>
        <v/>
      </c>
      <c r="G12" t="str">
        <f>Source!G12</f>
        <v>Розетки</v>
      </c>
      <c r="AB12" t="s">
        <v>3</v>
      </c>
      <c r="AC12" t="s">
        <v>3</v>
      </c>
      <c r="AD12" t="s">
        <v>3</v>
      </c>
      <c r="AE12" t="s">
        <v>3</v>
      </c>
      <c r="AF12" t="s">
        <v>3</v>
      </c>
      <c r="AG12" t="s">
        <v>3</v>
      </c>
      <c r="AH12" t="s">
        <v>3</v>
      </c>
      <c r="AI12" t="s">
        <v>3</v>
      </c>
      <c r="AJ12">
        <v>0</v>
      </c>
      <c r="AK12" t="s">
        <v>3</v>
      </c>
      <c r="AL12" t="s">
        <v>3</v>
      </c>
      <c r="AM12" t="s">
        <v>3</v>
      </c>
      <c r="CY12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Смета СН-2012 по гл. 1-5</vt:lpstr>
      <vt:lpstr>Source</vt:lpstr>
      <vt:lpstr>SourceObSm</vt:lpstr>
      <vt:lpstr>SmtRes</vt:lpstr>
      <vt:lpstr>EtalonRes</vt:lpstr>
      <vt:lpstr>SrcPoprs</vt:lpstr>
      <vt:lpstr>SrcKA</vt:lpstr>
      <vt:lpstr>'Смета СН-2012 по гл. 1-5'!Print_Area</vt:lpstr>
      <vt:lpstr>'Смета СН-2012 по гл. 1-5'!Print_Titles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Шукаль Екатерина</cp:lastModifiedBy>
  <cp:lastPrinted>2025-12-19T13:48:12Z</cp:lastPrinted>
  <dcterms:created xsi:type="dcterms:W3CDTF">2025-12-12T08:27:39Z</dcterms:created>
  <dcterms:modified xsi:type="dcterms:W3CDTF">2025-12-19T13:48:14Z</dcterms:modified>
</cp:coreProperties>
</file>